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b2fa4f9aecf87af0/Desktop/ウツノミヤ商会様/"/>
    </mc:Choice>
  </mc:AlternateContent>
  <xr:revisionPtr revIDLastSave="113" documentId="11_95019ABDF958388234F8FA616C56BFAFEBCEE227" xr6:coauthVersionLast="47" xr6:coauthVersionMax="47" xr10:uidLastSave="{372E0ECC-03C9-440F-8015-B54E23D14792}"/>
  <bookViews>
    <workbookView xWindow="-28920" yWindow="-1170" windowWidth="29040" windowHeight="15720" xr2:uid="{00000000-000D-0000-FFFF-FFFF00000000}"/>
  </bookViews>
  <sheets>
    <sheet name="注文書" sheetId="2" r:id="rId1"/>
    <sheet name="注文書元データ" sheetId="3" state="hidden" r:id="rId2"/>
  </sheets>
  <definedNames>
    <definedName name="A">注文書元データ!#REF!</definedName>
    <definedName name="B">注文書元データ!#REF!</definedName>
    <definedName name="ジャンプビニールS60">#REF!</definedName>
    <definedName name="ジャンプビニールS65">#REF!</definedName>
    <definedName name="ジャンプビニールS70">#REF!</definedName>
    <definedName name="ジャンプ傘60cm">注文書元データ!#REF!</definedName>
    <definedName name="ビニールA50">注文書元データ!#REF!</definedName>
    <definedName name="ビニールA60">注文書元データ!#REF!</definedName>
    <definedName name="ビニールA65">注文書元データ!#REF!</definedName>
    <definedName name="ビニールJカラー手元60">注文書元データ!#REF!</definedName>
    <definedName name="ビニールJ透明黒骨65">注文書元データ!#REF!</definedName>
    <definedName name="ビニールS50">注文書元データ!#REF!</definedName>
    <definedName name="ビニールカラー50">注文書元データ!#REF!</definedName>
    <definedName name="ビニールジャンプS60">注文書元データ!$B$10:$B$14</definedName>
    <definedName name="ビニールジャンプS65">注文書元データ!$B$16:$B$20</definedName>
    <definedName name="ビニールジャンプS70">注文書元データ!$B$22:$B$25</definedName>
    <definedName name="ビニール傘50">#REF!</definedName>
    <definedName name="ビニール傘60">#REF!</definedName>
    <definedName name="ビニール傘60A">#REF!</definedName>
    <definedName name="ビニール傘60A社">#REF!</definedName>
    <definedName name="ビニール傘65">#REF!</definedName>
    <definedName name="ビニール白50">注文書元データ!#REF!</definedName>
    <definedName name="ポケットレインコート">注文書元データ!$B$42:$B$45</definedName>
    <definedName name="ポンジーJ軽量和60">注文書元データ!#REF!</definedName>
    <definedName name="ポンジーJ和55">注文書元データ!#REF!</definedName>
    <definedName name="レインコート36枚S社">注文書元データ!$B$27:$B$30</definedName>
    <definedName name="学童J黄55">注文書元データ!#REF!</definedName>
    <definedName name="使い捨RC子供150">注文書元データ!#REF!</definedName>
    <definedName name="使い捨RC大人90">注文書元データ!#REF!</definedName>
    <definedName name="手開き黒50cm">注文書元データ!#REF!</definedName>
    <definedName name="手開き白50cm">注文書元データ!#REF!</definedName>
    <definedName name="手開き白60cm">注文書元データ!#REF!</definedName>
    <definedName name="紳士用A60">注文書元データ!#REF!</definedName>
    <definedName name="紳士用ジャンプ">#REF!</definedName>
    <definedName name="木目調ｼﾞｬﾝﾌﾟ">注文書元データ!#REF!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" l="1"/>
  <c r="D23" i="3"/>
  <c r="D8" i="2" l="1"/>
  <c r="E8" i="2"/>
  <c r="D6" i="2" l="1"/>
  <c r="G6" i="2"/>
  <c r="F6" i="2"/>
  <c r="H7" i="2"/>
  <c r="G7" i="2"/>
  <c r="F7" i="2"/>
  <c r="E7" i="2"/>
  <c r="D7" i="2"/>
  <c r="G8" i="2"/>
  <c r="F8" i="2"/>
  <c r="F30" i="3" l="1"/>
  <c r="F29" i="3"/>
  <c r="F28" i="3"/>
  <c r="F25" i="3"/>
  <c r="F24" i="3"/>
  <c r="F23" i="3"/>
  <c r="F20" i="3"/>
  <c r="F19" i="3"/>
  <c r="F18" i="3"/>
  <c r="F17" i="3"/>
  <c r="F14" i="3"/>
  <c r="F13" i="3"/>
  <c r="F12" i="3"/>
  <c r="F11" i="3"/>
  <c r="F45" i="3"/>
  <c r="F44" i="3"/>
  <c r="F43" i="3"/>
  <c r="F40" i="3"/>
  <c r="F39" i="3"/>
  <c r="F38" i="3"/>
  <c r="F35" i="3"/>
  <c r="F34" i="3"/>
  <c r="F33" i="3"/>
  <c r="D40" i="3" l="1"/>
  <c r="G40" i="3" s="1"/>
  <c r="D39" i="3"/>
  <c r="G39" i="3" s="1"/>
  <c r="D35" i="3"/>
  <c r="G35" i="3" s="1"/>
  <c r="D34" i="3"/>
  <c r="G34" i="3" s="1"/>
  <c r="E9" i="2" l="1"/>
  <c r="D9" i="2"/>
  <c r="D45" i="3" l="1"/>
  <c r="G45" i="3" s="1"/>
  <c r="D44" i="3"/>
  <c r="G44" i="3" s="1"/>
  <c r="D43" i="3"/>
  <c r="G43" i="3" s="1"/>
  <c r="H14" i="2"/>
  <c r="G14" i="2"/>
  <c r="F14" i="2"/>
  <c r="E14" i="2"/>
  <c r="D14" i="2"/>
  <c r="H13" i="2"/>
  <c r="G13" i="2"/>
  <c r="F13" i="2"/>
  <c r="E13" i="2"/>
  <c r="D13" i="2"/>
  <c r="H12" i="2"/>
  <c r="G12" i="2"/>
  <c r="F12" i="2"/>
  <c r="E12" i="2"/>
  <c r="D12" i="2"/>
  <c r="H11" i="2"/>
  <c r="G11" i="2"/>
  <c r="F11" i="2"/>
  <c r="E11" i="2"/>
  <c r="D11" i="2"/>
  <c r="H10" i="2"/>
  <c r="G10" i="2"/>
  <c r="F10" i="2"/>
  <c r="E10" i="2"/>
  <c r="D10" i="2"/>
  <c r="H9" i="2"/>
  <c r="F9" i="2"/>
  <c r="G9" i="2"/>
  <c r="D30" i="3" l="1"/>
  <c r="G30" i="3" s="1"/>
  <c r="D29" i="3"/>
  <c r="G29" i="3" s="1"/>
  <c r="D28" i="3"/>
  <c r="G28" i="3" s="1"/>
  <c r="D25" i="3"/>
  <c r="G25" i="3" s="1"/>
  <c r="D24" i="3"/>
  <c r="G24" i="3" s="1"/>
  <c r="G23" i="3"/>
  <c r="D38" i="3" l="1"/>
  <c r="G38" i="3" s="1"/>
  <c r="D33" i="3"/>
  <c r="G33" i="3" s="1"/>
  <c r="D20" i="3"/>
  <c r="G20" i="3" s="1"/>
  <c r="D19" i="3"/>
  <c r="G19" i="3" s="1"/>
  <c r="D18" i="3"/>
  <c r="G18" i="3" s="1"/>
  <c r="D17" i="3"/>
  <c r="D14" i="3"/>
  <c r="G14" i="3" s="1"/>
  <c r="D13" i="3"/>
  <c r="G13" i="3" s="1"/>
  <c r="D12" i="3"/>
  <c r="G12" i="3" s="1"/>
  <c r="D11" i="3"/>
  <c r="H6" i="2" l="1"/>
  <c r="E6" i="2"/>
  <c r="G17" i="3"/>
  <c r="H8" i="2" s="1"/>
  <c r="H16" i="2"/>
  <c r="G48" i="3"/>
  <c r="G47" i="3"/>
  <c r="H15" i="2" l="1"/>
  <c r="H17" i="2"/>
  <c r="G49" i="3"/>
</calcChain>
</file>

<file path=xl/sharedStrings.xml><?xml version="1.0" encoding="utf-8"?>
<sst xmlns="http://schemas.openxmlformats.org/spreadsheetml/2006/main" count="182" uniqueCount="115">
  <si>
    <t>★ 太枠の中の必須事項をお書き込みください。</t>
    <rPh sb="2" eb="4">
      <t>フトワク</t>
    </rPh>
    <rPh sb="5" eb="6">
      <t>ナカ</t>
    </rPh>
    <rPh sb="7" eb="9">
      <t>ヒッス</t>
    </rPh>
    <rPh sb="9" eb="11">
      <t>ジコウ</t>
    </rPh>
    <rPh sb="13" eb="14">
      <t>カ</t>
    </rPh>
    <rPh sb="15" eb="16">
      <t>コ</t>
    </rPh>
    <phoneticPr fontId="2"/>
  </si>
  <si>
    <t>郵便番号</t>
    <rPh sb="0" eb="4">
      <t>ユウビンバンゴウ</t>
    </rPh>
    <phoneticPr fontId="2"/>
  </si>
  <si>
    <t>ふりがな</t>
    <phoneticPr fontId="2"/>
  </si>
  <si>
    <t>お名前</t>
    <rPh sb="1" eb="3">
      <t>ナマエ</t>
    </rPh>
    <phoneticPr fontId="2"/>
  </si>
  <si>
    <t>ご住所</t>
    <rPh sb="1" eb="3">
      <t>ジュウショ</t>
    </rPh>
    <phoneticPr fontId="2"/>
  </si>
  <si>
    <t>電  話  番  号</t>
    <rPh sb="0" eb="1">
      <t>デン</t>
    </rPh>
    <rPh sb="3" eb="4">
      <t>ハナシ</t>
    </rPh>
    <rPh sb="6" eb="7">
      <t>バン</t>
    </rPh>
    <rPh sb="9" eb="10">
      <t>ゴウ</t>
    </rPh>
    <phoneticPr fontId="2"/>
  </si>
  <si>
    <t>商  品  名</t>
    <rPh sb="0" eb="1">
      <t>ショウ</t>
    </rPh>
    <rPh sb="3" eb="4">
      <t>ヒン</t>
    </rPh>
    <rPh sb="6" eb="7">
      <t>ナ</t>
    </rPh>
    <phoneticPr fontId="2"/>
  </si>
  <si>
    <t>注文数量</t>
    <rPh sb="0" eb="2">
      <t>チュウモン</t>
    </rPh>
    <rPh sb="2" eb="4">
      <t>スウリョウ</t>
    </rPh>
    <phoneticPr fontId="2"/>
  </si>
  <si>
    <t>単価（税抜）</t>
    <phoneticPr fontId="2"/>
  </si>
  <si>
    <t>税抜金額</t>
    <phoneticPr fontId="2"/>
  </si>
  <si>
    <t>1ケース（48本）</t>
    <rPh sb="7" eb="8">
      <t>ホン</t>
    </rPh>
    <phoneticPr fontId="2"/>
  </si>
  <si>
    <t>2ケース（96本）</t>
    <rPh sb="7" eb="8">
      <t>ホン</t>
    </rPh>
    <phoneticPr fontId="2"/>
  </si>
  <si>
    <t>3ケース（144本）</t>
    <rPh sb="8" eb="9">
      <t>ホン</t>
    </rPh>
    <phoneticPr fontId="2"/>
  </si>
  <si>
    <t>送料（税込）</t>
    <rPh sb="0" eb="2">
      <t>ソウリョウ</t>
    </rPh>
    <phoneticPr fontId="2"/>
  </si>
  <si>
    <t>合   計　（税込）</t>
    <rPh sb="0" eb="1">
      <t>ゴウ</t>
    </rPh>
    <rPh sb="4" eb="5">
      <t>ケイ</t>
    </rPh>
    <rPh sb="7" eb="9">
      <t>ゼイコミ</t>
    </rPh>
    <phoneticPr fontId="2"/>
  </si>
  <si>
    <t>メールアドレス</t>
    <phoneticPr fontId="2"/>
  </si>
  <si>
    <t>送  料　計　（税込）</t>
    <rPh sb="0" eb="1">
      <t>ソウ</t>
    </rPh>
    <rPh sb="3" eb="4">
      <t>リョウ</t>
    </rPh>
    <rPh sb="5" eb="6">
      <t>ケイ</t>
    </rPh>
    <phoneticPr fontId="2"/>
  </si>
  <si>
    <t>ご注文金額（税抜）</t>
    <rPh sb="1" eb="2">
      <t>チュウ</t>
    </rPh>
    <rPh sb="2" eb="3">
      <t>ブン</t>
    </rPh>
    <rPh sb="3" eb="4">
      <t>キン</t>
    </rPh>
    <rPh sb="4" eb="5">
      <t>ガク</t>
    </rPh>
    <rPh sb="7" eb="8">
      <t>ヌ</t>
    </rPh>
    <phoneticPr fontId="2"/>
  </si>
  <si>
    <t>会社名</t>
    <phoneticPr fontId="2"/>
  </si>
  <si>
    <t>F　A　X　番　号</t>
    <rPh sb="6" eb="7">
      <t>バン</t>
    </rPh>
    <rPh sb="8" eb="9">
      <t>ゴウ</t>
    </rPh>
    <phoneticPr fontId="2"/>
  </si>
  <si>
    <t>お支払方法
（　　　で囲んで下さい）</t>
    <rPh sb="1" eb="3">
      <t>シハライ</t>
    </rPh>
    <rPh sb="3" eb="5">
      <t>ホウホウ</t>
    </rPh>
    <rPh sb="14" eb="15">
      <t>シタ</t>
    </rPh>
    <phoneticPr fontId="2"/>
  </si>
  <si>
    <t>銀行振込</t>
    <rPh sb="0" eb="2">
      <t>ギンコウ</t>
    </rPh>
    <rPh sb="2" eb="4">
      <t>フリコ</t>
    </rPh>
    <phoneticPr fontId="2"/>
  </si>
  <si>
    <t>代金引換
（佐川急便）</t>
    <rPh sb="0" eb="2">
      <t>ダイキン</t>
    </rPh>
    <rPh sb="2" eb="4">
      <t>ヒキカエ</t>
    </rPh>
    <rPh sb="6" eb="8">
      <t>サガワ</t>
    </rPh>
    <rPh sb="8" eb="10">
      <t>キュウビン</t>
    </rPh>
    <phoneticPr fontId="2"/>
  </si>
  <si>
    <t>振込名義人</t>
    <rPh sb="0" eb="2">
      <t>フリコミ</t>
    </rPh>
    <rPh sb="2" eb="5">
      <t>メイギニン</t>
    </rPh>
    <phoneticPr fontId="2"/>
  </si>
  <si>
    <t>こちらに数量を記入ください↓</t>
    <rPh sb="4" eb="6">
      <t>スウリョウ</t>
    </rPh>
    <rPh sb="7" eb="9">
      <t>キニュウ</t>
    </rPh>
    <phoneticPr fontId="2"/>
  </si>
  <si>
    <t>●FAX・メールでのご注文は24時間受け付けております。</t>
    <rPh sb="11" eb="13">
      <t>チュウモン</t>
    </rPh>
    <rPh sb="16" eb="18">
      <t>ジカン</t>
    </rPh>
    <rPh sb="18" eb="19">
      <t>ウ</t>
    </rPh>
    <rPh sb="20" eb="21">
      <t>ツ</t>
    </rPh>
    <phoneticPr fontId="2"/>
  </si>
  <si>
    <t>●印刷してご記入ください。直接入力することも可能です。</t>
    <phoneticPr fontId="5" alignment="distributed"/>
  </si>
  <si>
    <t>●受注入力後、金額確認書を別途FAXいたします。</t>
    <phoneticPr fontId="5" alignment="distributed"/>
  </si>
  <si>
    <t>●商品は十分揃えておりますが、万一品切れの場合ご連絡いたします。</t>
    <phoneticPr fontId="5" alignment="distributed"/>
  </si>
  <si>
    <t>●お振込み手数料はお客様のご負担となります。</t>
    <phoneticPr fontId="5" alignment="distributed"/>
  </si>
  <si>
    <t>●ご入金が確認できた後に出荷いたします。</t>
    <phoneticPr fontId="5" alignment="distributed"/>
  </si>
  <si>
    <t>　担当　：　宇都宮</t>
    <rPh sb="1" eb="3">
      <t>タントウ</t>
    </rPh>
    <rPh sb="6" eb="9">
      <t>ウツノミヤ</t>
    </rPh>
    <phoneticPr fontId="2"/>
  </si>
  <si>
    <t>メール：</t>
    <phoneticPr fontId="5" alignment="distributed"/>
  </si>
  <si>
    <r>
      <t>　</t>
    </r>
    <r>
      <rPr>
        <b/>
        <sz val="11"/>
        <rFont val="ＭＳ Ｐゴシック"/>
        <family val="3"/>
        <charset val="128"/>
      </rPr>
      <t>〒177-0035　東京都練馬区南田中4-7-8</t>
    </r>
    <phoneticPr fontId="5" alignment="distributed"/>
  </si>
  <si>
    <t>タバコヤ・ドット・ネット　『Ａ社製品　　ビニール傘』 通信販売専用</t>
    <rPh sb="27" eb="29">
      <t>ツウシン</t>
    </rPh>
    <rPh sb="29" eb="31">
      <t>ハンバイ</t>
    </rPh>
    <rPh sb="31" eb="33">
      <t>センヨウ</t>
    </rPh>
    <phoneticPr fontId="2"/>
  </si>
  <si>
    <t>タバコヤドットネット　宇都宮愛治</t>
    <rPh sb="11" eb="16">
      <t>ウツノミヤアイジ</t>
    </rPh>
    <phoneticPr fontId="5" alignment="distributed"/>
  </si>
  <si>
    <t>振込先：　八千代銀行　石神井支店　普通　０４７７１４３</t>
    <rPh sb="5" eb="16">
      <t>ヤチヨギンコウ　　　　　　　　シャクジイシテン</t>
    </rPh>
    <phoneticPr fontId="2" alignment="center"/>
  </si>
  <si>
    <t>合計金額（税込）</t>
    <rPh sb="0" eb="2">
      <t>ゴウケイ</t>
    </rPh>
    <rPh sb="2" eb="4">
      <t>キンガク</t>
    </rPh>
    <rPh sb="5" eb="7">
      <t>ゼイコミ</t>
    </rPh>
    <phoneticPr fontId="2"/>
  </si>
  <si>
    <t>ＦＡＸ注文書</t>
    <phoneticPr fontId="2"/>
  </si>
  <si>
    <t>送付先FAX番号</t>
    <rPh sb="0" eb="2">
      <t>ソウフ</t>
    </rPh>
    <rPh sb="2" eb="3">
      <t>サキ</t>
    </rPh>
    <rPh sb="6" eb="8">
      <t>バンゴウ</t>
    </rPh>
    <phoneticPr fontId="2"/>
  </si>
  <si>
    <t>03-3995-6021</t>
    <phoneticPr fontId="2"/>
  </si>
  <si>
    <t>　TEL:0120-366-369</t>
    <phoneticPr fontId="2"/>
  </si>
  <si>
    <t>FAX:03-3995-6021</t>
    <phoneticPr fontId="2"/>
  </si>
  <si>
    <t>　タバコヤ･ドット･ネット</t>
    <phoneticPr fontId="2"/>
  </si>
  <si>
    <t>メール送信先：info@tabakoya.net</t>
  </si>
  <si>
    <t>info@tabakoya.net</t>
  </si>
  <si>
    <t>0 円</t>
    <rPh sb="2" eb="3">
      <t>エン</t>
    </rPh>
    <phoneticPr fontId="2"/>
  </si>
  <si>
    <t>↓太枠の中の必須事項をお書き込みください。</t>
    <phoneticPr fontId="2"/>
  </si>
  <si>
    <t>●商品は十分揃えておりますが、</t>
    <phoneticPr fontId="5" alignment="distributed"/>
  </si>
  <si>
    <t>　万一品切れの場合ご連絡いたします。</t>
    <phoneticPr fontId="2"/>
  </si>
  <si>
    <t>　TEL:0120-366-369　FAX:03-3995-6021</t>
    <phoneticPr fontId="2"/>
  </si>
  <si>
    <t>担当　：　宇都宮</t>
    <rPh sb="0" eb="2">
      <t>タントウ</t>
    </rPh>
    <rPh sb="5" eb="8">
      <t>ウツノミヤ</t>
    </rPh>
    <phoneticPr fontId="2"/>
  </si>
  <si>
    <t>①税抜金額</t>
    <phoneticPr fontId="2"/>
  </si>
  <si>
    <t>①ご注文金額（税抜）</t>
    <rPh sb="2" eb="3">
      <t>チュウ</t>
    </rPh>
    <rPh sb="3" eb="4">
      <t>ブン</t>
    </rPh>
    <rPh sb="4" eb="5">
      <t>キン</t>
    </rPh>
    <rPh sb="5" eb="6">
      <t>ガク</t>
    </rPh>
    <rPh sb="8" eb="9">
      <t>ヌ</t>
    </rPh>
    <phoneticPr fontId="2"/>
  </si>
  <si>
    <t>②送料（税込）</t>
    <rPh sb="1" eb="3">
      <t>ソウリョウ</t>
    </rPh>
    <phoneticPr fontId="2"/>
  </si>
  <si>
    <t>③合計金額（税込）</t>
    <rPh sb="1" eb="3">
      <t>ゴウケイ</t>
    </rPh>
    <rPh sb="3" eb="5">
      <t>キンガク</t>
    </rPh>
    <rPh sb="6" eb="8">
      <t>ゼイコミ</t>
    </rPh>
    <phoneticPr fontId="2"/>
  </si>
  <si>
    <t>③合   計　（税込）</t>
    <rPh sb="1" eb="2">
      <t>ゴウ</t>
    </rPh>
    <rPh sb="5" eb="6">
      <t>ケイ</t>
    </rPh>
    <rPh sb="8" eb="10">
      <t>ゼイコミ</t>
    </rPh>
    <phoneticPr fontId="2"/>
  </si>
  <si>
    <t>選択してください</t>
    <rPh sb="0" eb="2">
      <t>センタク</t>
    </rPh>
    <phoneticPr fontId="2"/>
  </si>
  <si>
    <t>備考</t>
    <rPh sb="0" eb="2">
      <t>ビコウ</t>
    </rPh>
    <phoneticPr fontId="2"/>
  </si>
  <si>
    <t>即納</t>
    <rPh sb="0" eb="2">
      <t>ソクノウ</t>
    </rPh>
    <phoneticPr fontId="2"/>
  </si>
  <si>
    <t>日時指定</t>
    <rPh sb="0" eb="2">
      <t>ニチジ</t>
    </rPh>
    <rPh sb="2" eb="4">
      <t>シテイ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</si>
  <si>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</si>
  <si>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</si>
  <si>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ＡＭ　・　ＰＭ</t>
    <phoneticPr fontId="2"/>
  </si>
  <si>
    <t>配達希望日
（　　　で囲んで下さい）</t>
    <rPh sb="0" eb="2">
      <t>ハイタツ</t>
    </rPh>
    <rPh sb="2" eb="5">
      <t>キボウビ</t>
    </rPh>
    <phoneticPr fontId="2"/>
  </si>
  <si>
    <t>5ケース（240本）</t>
    <rPh sb="8" eb="9">
      <t>ホン</t>
    </rPh>
    <phoneticPr fontId="2"/>
  </si>
  <si>
    <t>1ケース（36本）</t>
    <rPh sb="7" eb="8">
      <t>ホン</t>
    </rPh>
    <phoneticPr fontId="2"/>
  </si>
  <si>
    <t>2ケース（72本）</t>
    <rPh sb="7" eb="8">
      <t>ホン</t>
    </rPh>
    <phoneticPr fontId="2"/>
  </si>
  <si>
    <t>3ケース（108本）</t>
    <rPh sb="8" eb="9">
      <t>ホン</t>
    </rPh>
    <phoneticPr fontId="2"/>
  </si>
  <si>
    <t>5ケース（180本）</t>
    <rPh sb="8" eb="9">
      <t>ホン</t>
    </rPh>
    <phoneticPr fontId="2"/>
  </si>
  <si>
    <t>使い捨　レインコート
（大人用）
90枚入り</t>
    <rPh sb="0" eb="1">
      <t>ツカ</t>
    </rPh>
    <rPh sb="2" eb="3">
      <t>ス</t>
    </rPh>
    <rPh sb="12" eb="14">
      <t>オトナ</t>
    </rPh>
    <rPh sb="14" eb="15">
      <t>ヨウ</t>
    </rPh>
    <rPh sb="19" eb="20">
      <t>マイ</t>
    </rPh>
    <rPh sb="20" eb="21">
      <t>イ</t>
    </rPh>
    <phoneticPr fontId="2"/>
  </si>
  <si>
    <t>使い捨　レインコート
（子供用）
150枚入り</t>
    <rPh sb="0" eb="1">
      <t>ツカ</t>
    </rPh>
    <rPh sb="2" eb="3">
      <t>ス</t>
    </rPh>
    <rPh sb="12" eb="14">
      <t>コドモ</t>
    </rPh>
    <rPh sb="14" eb="15">
      <t>ヨウ</t>
    </rPh>
    <rPh sb="20" eb="21">
      <t>マイ</t>
    </rPh>
    <rPh sb="21" eb="22">
      <t>イ</t>
    </rPh>
    <phoneticPr fontId="2"/>
  </si>
  <si>
    <t>1ケース（90枚）</t>
    <rPh sb="7" eb="8">
      <t>マイ</t>
    </rPh>
    <phoneticPr fontId="2"/>
  </si>
  <si>
    <t>2ケース（180枚）</t>
    <rPh sb="8" eb="9">
      <t>マイ</t>
    </rPh>
    <phoneticPr fontId="2"/>
  </si>
  <si>
    <t>1ケース（150枚）</t>
    <rPh sb="8" eb="9">
      <t>マイ</t>
    </rPh>
    <phoneticPr fontId="2"/>
  </si>
  <si>
    <t>2ケース（300枚）</t>
    <rPh sb="8" eb="9">
      <t>マイ</t>
    </rPh>
    <phoneticPr fontId="2"/>
  </si>
  <si>
    <t>ジャンプビニール傘
（ワンタッチ65cm クリア)</t>
    <phoneticPr fontId="2"/>
  </si>
  <si>
    <t>ジャンプビニール傘
（ワンタッチ70cm クリア)</t>
    <phoneticPr fontId="2"/>
  </si>
  <si>
    <t>送料（税抜）</t>
    <rPh sb="0" eb="2">
      <t>ソウリョウ</t>
    </rPh>
    <rPh sb="4" eb="5">
      <t>ヌ</t>
    </rPh>
    <phoneticPr fontId="2"/>
  </si>
  <si>
    <t>②送料（税抜）</t>
    <rPh sb="1" eb="3">
      <t>ソウリョウ</t>
    </rPh>
    <rPh sb="5" eb="6">
      <t>ヌ</t>
    </rPh>
    <phoneticPr fontId="2"/>
  </si>
  <si>
    <t>②送  料　計　（税抜）</t>
    <rPh sb="1" eb="2">
      <t>ソウ</t>
    </rPh>
    <rPh sb="4" eb="5">
      <t>リョウ</t>
    </rPh>
    <rPh sb="6" eb="7">
      <t>ケイ</t>
    </rPh>
    <rPh sb="10" eb="11">
      <t>ヌ</t>
    </rPh>
    <phoneticPr fontId="2"/>
  </si>
  <si>
    <t>1ケース（36枚）</t>
    <rPh sb="7" eb="8">
      <t>マイ</t>
    </rPh>
    <phoneticPr fontId="2"/>
  </si>
  <si>
    <r>
      <t xml:space="preserve">S社
ジャンプビニール傘
</t>
    </r>
    <r>
      <rPr>
        <sz val="10"/>
        <rFont val="ＭＳ Ｐゴシック"/>
        <family val="3"/>
        <charset val="128"/>
      </rPr>
      <t>（ワンタッチ60cm クリア)</t>
    </r>
    <rPh sb="1" eb="2">
      <t>シャ</t>
    </rPh>
    <phoneticPr fontId="2"/>
  </si>
  <si>
    <r>
      <t xml:space="preserve">S社
ジャンプビニール傘
</t>
    </r>
    <r>
      <rPr>
        <sz val="10"/>
        <rFont val="ＭＳ Ｐゴシック"/>
        <family val="3"/>
        <charset val="128"/>
      </rPr>
      <t>（ワンタッチ65cm クリア)</t>
    </r>
    <rPh sb="1" eb="2">
      <t>シャ</t>
    </rPh>
    <phoneticPr fontId="2"/>
  </si>
  <si>
    <r>
      <t xml:space="preserve">S社
ジャンプビニール傘
</t>
    </r>
    <r>
      <rPr>
        <sz val="10"/>
        <rFont val="ＭＳ Ｐゴシック"/>
        <family val="3"/>
        <charset val="128"/>
      </rPr>
      <t>（ワンタッチ70cm クリア)</t>
    </r>
    <rPh sb="1" eb="2">
      <t>シャ</t>
    </rPh>
    <phoneticPr fontId="2"/>
  </si>
  <si>
    <t>2ケース（72枚）</t>
    <rPh sb="7" eb="8">
      <t>マイ</t>
    </rPh>
    <phoneticPr fontId="2"/>
  </si>
  <si>
    <t>3ケース（108枚）</t>
    <rPh sb="8" eb="9">
      <t>マイ</t>
    </rPh>
    <phoneticPr fontId="2"/>
  </si>
  <si>
    <t>④事前振込割引（税込）</t>
    <rPh sb="1" eb="3">
      <t>ジゼン</t>
    </rPh>
    <rPh sb="3" eb="4">
      <t>フ</t>
    </rPh>
    <rPh sb="4" eb="5">
      <t>コ</t>
    </rPh>
    <rPh sb="5" eb="7">
      <t>ワリビキ</t>
    </rPh>
    <rPh sb="8" eb="10">
      <t>ゼイコミ</t>
    </rPh>
    <phoneticPr fontId="2"/>
  </si>
  <si>
    <t>合計金額（税込）③-④</t>
    <rPh sb="0" eb="2">
      <t>ゴウケイ</t>
    </rPh>
    <rPh sb="2" eb="4">
      <t>キンガク</t>
    </rPh>
    <rPh sb="5" eb="7">
      <t>ゼイコミ</t>
    </rPh>
    <phoneticPr fontId="2"/>
  </si>
  <si>
    <t>レインコート　36枚入り</t>
    <rPh sb="9" eb="11">
      <t>マイイ</t>
    </rPh>
    <phoneticPr fontId="2"/>
  </si>
  <si>
    <t>ポケットレインコート</t>
    <phoneticPr fontId="2"/>
  </si>
  <si>
    <t>5ボール（60枚）</t>
    <rPh sb="7" eb="8">
      <t>マイ</t>
    </rPh>
    <phoneticPr fontId="2"/>
  </si>
  <si>
    <t>3ボール（36枚）</t>
    <rPh sb="7" eb="8">
      <t>マイ</t>
    </rPh>
    <phoneticPr fontId="2"/>
  </si>
  <si>
    <t>10ボール（120枚）</t>
    <rPh sb="9" eb="10">
      <t>マイ</t>
    </rPh>
    <phoneticPr fontId="2"/>
  </si>
  <si>
    <r>
      <rPr>
        <sz val="12"/>
        <color indexed="10"/>
        <rFont val="メイリオ"/>
        <family val="3"/>
        <charset val="128"/>
      </rPr>
      <t>↓クリックして注文数量を選択ください。</t>
    </r>
    <r>
      <rPr>
        <sz val="9"/>
        <rFont val="メイリオ"/>
        <family val="3"/>
        <charset val="128"/>
      </rPr>
      <t>自動で合計金額が算出されます。</t>
    </r>
    <rPh sb="7" eb="9">
      <t>チュウモン</t>
    </rPh>
    <rPh sb="9" eb="11">
      <t>スウリョウ</t>
    </rPh>
    <rPh sb="12" eb="14">
      <t>センタク</t>
    </rPh>
    <rPh sb="19" eb="21">
      <t>ジドウ</t>
    </rPh>
    <rPh sb="22" eb="24">
      <t>ゴウケイ</t>
    </rPh>
    <rPh sb="24" eb="26">
      <t>キンガク</t>
    </rPh>
    <rPh sb="27" eb="29">
      <t>サンシュツ</t>
    </rPh>
    <phoneticPr fontId="2"/>
  </si>
  <si>
    <t>メール・FAX注文書（SP社・S社）</t>
    <rPh sb="13" eb="14">
      <t>シャ</t>
    </rPh>
    <rPh sb="16" eb="17">
      <t>シャ</t>
    </rPh>
    <phoneticPr fontId="2"/>
  </si>
  <si>
    <r>
      <t>　</t>
    </r>
    <r>
      <rPr>
        <b/>
        <sz val="10"/>
        <rFont val="メイリオ"/>
        <family val="3"/>
        <charset val="128"/>
      </rPr>
      <t>〒177-0035　東京都練馬区南田中4-7-8</t>
    </r>
    <phoneticPr fontId="5" alignment="distributed"/>
  </si>
  <si>
    <t>ポケットレインコート（S）</t>
    <phoneticPr fontId="2"/>
  </si>
  <si>
    <t>ポケットレインコート（M）</t>
    <phoneticPr fontId="2"/>
  </si>
  <si>
    <t>ポケットレインコート（L）</t>
    <phoneticPr fontId="2"/>
  </si>
  <si>
    <t>ポケットレインコート（LL）</t>
    <phoneticPr fontId="2"/>
  </si>
  <si>
    <t>ポケットレインコート（3L）</t>
    <phoneticPr fontId="2"/>
  </si>
  <si>
    <t>S社
レインコート</t>
    <rPh sb="1" eb="2">
      <t>シャ</t>
    </rPh>
    <phoneticPr fontId="2"/>
  </si>
  <si>
    <t>5ケース（450枚）</t>
    <rPh sb="8" eb="9">
      <t>マイ</t>
    </rPh>
    <phoneticPr fontId="2"/>
  </si>
  <si>
    <t>3ケース（450枚）</t>
    <rPh sb="8" eb="9">
      <t>マイ</t>
    </rPh>
    <phoneticPr fontId="2"/>
  </si>
  <si>
    <t>卸値ドットネット　『Ｍ・S社製品　　ビニール傘』 通信販売専用</t>
    <rPh sb="25" eb="27">
      <t>ツウシン</t>
    </rPh>
    <rPh sb="27" eb="29">
      <t>ハンバイ</t>
    </rPh>
    <rPh sb="29" eb="31">
      <t>センヨウ</t>
    </rPh>
    <phoneticPr fontId="2"/>
  </si>
  <si>
    <t>　卸値ドットネット</t>
    <phoneticPr fontId="2"/>
  </si>
  <si>
    <t>卸値ドットネット　宇都宮愛治</t>
    <rPh sb="0" eb="8">
      <t>オロシネドットネット</t>
    </rPh>
    <rPh sb="9" eb="14">
      <t>ウツノミヤアイジ</t>
    </rPh>
    <phoneticPr fontId="5" alignment="distributed"/>
  </si>
  <si>
    <t>振込先：　きらぼし銀行　石神井支店　普通　０５３０６４８</t>
    <rPh sb="9" eb="11">
      <t>ギンコウ</t>
    </rPh>
    <rPh sb="12" eb="15">
      <t>シャクジイ</t>
    </rPh>
    <rPh sb="15" eb="17">
      <t>シテン</t>
    </rPh>
    <phoneticPr fontId="2" alignment="center"/>
  </si>
  <si>
    <t>メール送信先：naganoya@oroshi-ne.net</t>
    <phoneticPr fontId="2"/>
  </si>
  <si>
    <t>naganoya@oroshi-ne.net</t>
    <phoneticPr fontId="2"/>
  </si>
  <si>
    <t>ジャンプビニール傘
（ワンタッチ60cm クリア)</t>
    <phoneticPr fontId="2"/>
  </si>
  <si>
    <t>1ケース.（36本）</t>
    <rPh sb="8" eb="9">
      <t>ホン</t>
    </rPh>
    <phoneticPr fontId="2"/>
  </si>
  <si>
    <t>2ケース.（72本）</t>
    <rPh sb="8" eb="9">
      <t>ホン</t>
    </rPh>
    <phoneticPr fontId="2"/>
  </si>
  <si>
    <t>3ケース.（108本）</t>
    <rPh sb="9" eb="10">
      <t>ホン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</si>
</sst>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円&quot;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2"/>
      <color indexed="9"/>
      <name val="ＭＳ Ｐゴシック"/>
      <family val="3"/>
      <charset val="128"/>
    </font>
    <font>
      <b/>
      <sz val="3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11"/>
      <color indexed="9"/>
      <name val="メイリオ"/>
      <family val="3"/>
      <charset val="128"/>
    </font>
    <font>
      <sz val="9"/>
      <name val="メイリオ"/>
      <family val="3"/>
      <charset val="128"/>
    </font>
    <font>
      <sz val="12"/>
      <color indexed="10"/>
      <name val="メイリオ"/>
      <family val="3"/>
      <charset val="128"/>
    </font>
    <font>
      <b/>
      <sz val="11"/>
      <color indexed="9"/>
      <name val="メイリオ"/>
      <family val="3"/>
      <charset val="128"/>
    </font>
    <font>
      <b/>
      <sz val="11"/>
      <name val="メイリオ"/>
      <family val="3"/>
      <charset val="128"/>
    </font>
    <font>
      <b/>
      <sz val="24"/>
      <name val="メイリオ"/>
      <family val="3"/>
      <charset val="128"/>
    </font>
    <font>
      <sz val="20"/>
      <color indexed="9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0"/>
      <color rgb="FF0070C0"/>
      <name val="メイリオ"/>
      <family val="3"/>
      <charset val="128"/>
    </font>
    <font>
      <b/>
      <sz val="10"/>
      <name val="メイリオ"/>
      <family val="3"/>
      <charset val="128"/>
    </font>
    <font>
      <b/>
      <sz val="10"/>
      <color indexed="9"/>
      <name val="メイリオ"/>
      <family val="3"/>
      <charset val="128"/>
    </font>
    <font>
      <sz val="9"/>
      <name val="HG丸ｺﾞｼｯｸM-PRO"/>
      <family val="3"/>
      <charset val="128"/>
    </font>
    <font>
      <u/>
      <sz val="10"/>
      <color theme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170">
    <xf numFmtId="0" fontId="0" fillId="0" borderId="0" xfId="0"/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38" fontId="0" fillId="0" borderId="5" xfId="2" applyFon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38" fontId="0" fillId="0" borderId="6" xfId="2" applyFont="1" applyBorder="1" applyAlignment="1">
      <alignment horizontal="center" vertical="center"/>
    </xf>
    <xf numFmtId="38" fontId="0" fillId="0" borderId="7" xfId="2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right" vertical="center" indent="1"/>
    </xf>
    <xf numFmtId="176" fontId="0" fillId="0" borderId="9" xfId="0" applyNumberFormat="1" applyBorder="1" applyAlignment="1">
      <alignment horizontal="right" vertical="center"/>
    </xf>
    <xf numFmtId="0" fontId="0" fillId="0" borderId="10" xfId="0" applyBorder="1"/>
    <xf numFmtId="0" fontId="4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" fillId="0" borderId="0" xfId="0" applyFont="1"/>
    <xf numFmtId="0" fontId="7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indent="1"/>
    </xf>
    <xf numFmtId="0" fontId="12" fillId="0" borderId="0" xfId="0" applyFont="1" applyAlignment="1">
      <alignment horizontal="left" vertical="top" indent="1"/>
    </xf>
    <xf numFmtId="0" fontId="0" fillId="0" borderId="11" xfId="0" applyBorder="1" applyAlignment="1">
      <alignment horizontal="left" vertical="top" indent="1"/>
    </xf>
    <xf numFmtId="0" fontId="11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indent="1"/>
    </xf>
    <xf numFmtId="0" fontId="4" fillId="0" borderId="0" xfId="0" applyFont="1"/>
    <xf numFmtId="176" fontId="10" fillId="0" borderId="3" xfId="2" applyNumberFormat="1" applyFont="1" applyBorder="1" applyAlignment="1">
      <alignment horizontal="right" vertical="center" indent="1"/>
    </xf>
    <xf numFmtId="0" fontId="17" fillId="0" borderId="0" xfId="1" applyAlignment="1" applyProtection="1"/>
    <xf numFmtId="0" fontId="0" fillId="0" borderId="22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18" fillId="0" borderId="10" xfId="0" applyFont="1" applyBorder="1"/>
    <xf numFmtId="0" fontId="21" fillId="0" borderId="0" xfId="0" applyFont="1"/>
    <xf numFmtId="0" fontId="18" fillId="0" borderId="0" xfId="0" applyFont="1" applyAlignment="1">
      <alignment wrapText="1"/>
    </xf>
    <xf numFmtId="0" fontId="23" fillId="3" borderId="23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top" indent="1"/>
    </xf>
    <xf numFmtId="0" fontId="23" fillId="3" borderId="24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top" indent="1"/>
    </xf>
    <xf numFmtId="0" fontId="23" fillId="3" borderId="25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76" fontId="24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indent="1"/>
    </xf>
    <xf numFmtId="0" fontId="24" fillId="0" borderId="0" xfId="0" applyFont="1" applyAlignment="1">
      <alignment horizontal="left" vertical="top"/>
    </xf>
    <xf numFmtId="0" fontId="18" fillId="0" borderId="2" xfId="0" applyFont="1" applyBorder="1" applyProtection="1">
      <protection locked="0"/>
    </xf>
    <xf numFmtId="0" fontId="19" fillId="2" borderId="1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right" vertical="center" indent="1" shrinkToFit="1"/>
    </xf>
    <xf numFmtId="0" fontId="19" fillId="0" borderId="21" xfId="0" applyFont="1" applyBorder="1" applyAlignment="1">
      <alignment horizontal="right" vertical="center" indent="1" shrinkToFit="1"/>
    </xf>
    <xf numFmtId="0" fontId="19" fillId="0" borderId="16" xfId="0" applyFont="1" applyBorder="1" applyAlignment="1">
      <alignment horizontal="right" vertical="center" indent="1" shrinkToFit="1"/>
    </xf>
    <xf numFmtId="176" fontId="27" fillId="0" borderId="15" xfId="0" applyNumberFormat="1" applyFont="1" applyBorder="1" applyAlignment="1">
      <alignment horizontal="right" vertical="center" indent="1"/>
    </xf>
    <xf numFmtId="176" fontId="19" fillId="0" borderId="3" xfId="0" applyNumberFormat="1" applyFont="1" applyBorder="1" applyAlignment="1">
      <alignment horizontal="right" vertical="center" indent="1"/>
    </xf>
    <xf numFmtId="176" fontId="28" fillId="0" borderId="3" xfId="2" applyNumberFormat="1" applyFont="1" applyBorder="1" applyAlignment="1">
      <alignment horizontal="right" vertical="center" indent="1"/>
    </xf>
    <xf numFmtId="176" fontId="29" fillId="0" borderId="13" xfId="0" applyNumberFormat="1" applyFont="1" applyBorder="1" applyAlignment="1">
      <alignment horizontal="center" vertical="center"/>
    </xf>
    <xf numFmtId="176" fontId="29" fillId="0" borderId="12" xfId="0" applyNumberFormat="1" applyFont="1" applyBorder="1" applyAlignment="1">
      <alignment horizontal="center" vertical="center"/>
    </xf>
    <xf numFmtId="176" fontId="29" fillId="0" borderId="34" xfId="0" applyNumberFormat="1" applyFont="1" applyBorder="1" applyAlignment="1">
      <alignment horizontal="center" vertical="center"/>
    </xf>
    <xf numFmtId="0" fontId="30" fillId="3" borderId="46" xfId="0" applyFont="1" applyFill="1" applyBorder="1" applyAlignment="1">
      <alignment horizontal="center" vertical="center"/>
    </xf>
    <xf numFmtId="176" fontId="29" fillId="0" borderId="46" xfId="0" applyNumberFormat="1" applyFont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176" fontId="29" fillId="0" borderId="3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19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2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9" fillId="0" borderId="0" xfId="0" applyFont="1" applyAlignment="1">
      <alignment horizontal="left" indent="1"/>
    </xf>
    <xf numFmtId="0" fontId="29" fillId="0" borderId="0" xfId="0" applyFont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right"/>
    </xf>
    <xf numFmtId="0" fontId="31" fillId="0" borderId="14" xfId="0" applyFont="1" applyBorder="1" applyAlignment="1">
      <alignment horizontal="center" vertical="center" wrapText="1"/>
    </xf>
    <xf numFmtId="176" fontId="10" fillId="0" borderId="12" xfId="2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center" vertical="center"/>
    </xf>
    <xf numFmtId="0" fontId="17" fillId="0" borderId="0" xfId="1" applyAlignment="1" applyProtection="1">
      <alignment shrinkToFit="1"/>
    </xf>
    <xf numFmtId="0" fontId="19" fillId="0" borderId="51" xfId="0" applyFont="1" applyBorder="1" applyAlignment="1">
      <alignment horizontal="right" vertical="center" indent="1" shrinkToFit="1"/>
    </xf>
    <xf numFmtId="0" fontId="30" fillId="3" borderId="35" xfId="0" applyFont="1" applyFill="1" applyBorder="1" applyAlignment="1">
      <alignment horizontal="center" vertical="center"/>
    </xf>
    <xf numFmtId="0" fontId="30" fillId="3" borderId="45" xfId="0" applyFont="1" applyFill="1" applyBorder="1" applyAlignment="1">
      <alignment horizontal="center" vertical="center"/>
    </xf>
    <xf numFmtId="0" fontId="29" fillId="7" borderId="46" xfId="0" applyFont="1" applyFill="1" applyBorder="1" applyAlignment="1">
      <alignment horizontal="center" vertical="center"/>
    </xf>
    <xf numFmtId="0" fontId="30" fillId="7" borderId="46" xfId="0" applyFont="1" applyFill="1" applyBorder="1" applyAlignment="1">
      <alignment horizontal="center" vertical="center"/>
    </xf>
    <xf numFmtId="0" fontId="29" fillId="7" borderId="3" xfId="0" applyFont="1" applyFill="1" applyBorder="1" applyAlignment="1">
      <alignment horizontal="center" vertical="center"/>
    </xf>
    <xf numFmtId="0" fontId="30" fillId="7" borderId="3" xfId="0" applyFont="1" applyFill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28" xfId="0" applyFont="1" applyBorder="1" applyAlignment="1">
      <alignment vertical="center"/>
    </xf>
    <xf numFmtId="0" fontId="19" fillId="0" borderId="29" xfId="0" applyFont="1" applyBorder="1" applyAlignment="1">
      <alignment vertical="center"/>
    </xf>
    <xf numFmtId="0" fontId="19" fillId="0" borderId="50" xfId="0" applyFont="1" applyBorder="1" applyAlignment="1">
      <alignment vertical="center"/>
    </xf>
    <xf numFmtId="0" fontId="18" fillId="0" borderId="2" xfId="0" applyFont="1" applyBorder="1" applyAlignment="1" applyProtection="1">
      <alignment vertical="center"/>
      <protection locked="0"/>
    </xf>
    <xf numFmtId="0" fontId="18" fillId="0" borderId="23" xfId="0" applyFont="1" applyBorder="1" applyAlignment="1" applyProtection="1">
      <alignment vertical="center"/>
      <protection locked="0"/>
    </xf>
    <xf numFmtId="0" fontId="18" fillId="0" borderId="47" xfId="0" applyFont="1" applyBorder="1" applyAlignment="1" applyProtection="1">
      <alignment vertical="center"/>
      <protection locked="0"/>
    </xf>
    <xf numFmtId="0" fontId="19" fillId="0" borderId="42" xfId="0" applyFont="1" applyBorder="1" applyAlignment="1" applyProtection="1">
      <alignment vertical="center"/>
      <protection locked="0"/>
    </xf>
    <xf numFmtId="0" fontId="19" fillId="0" borderId="40" xfId="0" applyFont="1" applyBorder="1" applyAlignment="1" applyProtection="1">
      <alignment vertical="center"/>
      <protection locked="0"/>
    </xf>
    <xf numFmtId="0" fontId="19" fillId="0" borderId="41" xfId="0" applyFont="1" applyBorder="1" applyAlignment="1" applyProtection="1">
      <alignment vertical="center"/>
      <protection locked="0"/>
    </xf>
    <xf numFmtId="0" fontId="20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2" fillId="0" borderId="0" xfId="1" applyFont="1" applyAlignment="1" applyProtection="1">
      <alignment horizontal="center"/>
    </xf>
    <xf numFmtId="0" fontId="30" fillId="3" borderId="36" xfId="0" applyFont="1" applyFill="1" applyBorder="1" applyAlignment="1">
      <alignment horizontal="center" vertical="center"/>
    </xf>
    <xf numFmtId="0" fontId="30" fillId="3" borderId="43" xfId="0" applyFont="1" applyFill="1" applyBorder="1" applyAlignment="1">
      <alignment horizontal="center" vertical="center"/>
    </xf>
    <xf numFmtId="0" fontId="30" fillId="3" borderId="44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39" xfId="0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 applyProtection="1">
      <alignment horizontal="center" vertical="center"/>
      <protection locked="0"/>
    </xf>
    <xf numFmtId="0" fontId="19" fillId="0" borderId="41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 vertical="center" wrapText="1"/>
      <protection locked="0"/>
    </xf>
    <xf numFmtId="0" fontId="19" fillId="0" borderId="25" xfId="0" applyFont="1" applyBorder="1" applyAlignment="1" applyProtection="1">
      <alignment horizontal="center" vertical="center" wrapText="1"/>
      <protection locked="0"/>
    </xf>
    <xf numFmtId="0" fontId="19" fillId="0" borderId="27" xfId="0" applyFont="1" applyBorder="1" applyAlignment="1" applyProtection="1">
      <alignment horizontal="center" vertical="center" wrapText="1"/>
      <protection locked="0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4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0" fillId="5" borderId="9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50" xfId="0" applyBorder="1" applyAlignment="1">
      <alignment vertical="center"/>
    </xf>
    <xf numFmtId="0" fontId="14" fillId="0" borderId="0" xfId="0" applyFont="1" applyAlignment="1">
      <alignment horizontal="left"/>
    </xf>
    <xf numFmtId="0" fontId="8" fillId="3" borderId="36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176" fontId="7" fillId="0" borderId="34" xfId="0" applyNumberFormat="1" applyFont="1" applyBorder="1" applyAlignment="1">
      <alignment horizontal="center" vertical="center"/>
    </xf>
    <xf numFmtId="0" fontId="0" fillId="6" borderId="9" xfId="0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0" fillId="6" borderId="46" xfId="0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4" borderId="0" xfId="0" applyFont="1" applyFill="1" applyAlignment="1">
      <alignment horizontal="center"/>
    </xf>
    <xf numFmtId="0" fontId="17" fillId="0" borderId="0" xfId="1" applyAlignment="1" applyProtection="1">
      <alignment horizontal="center"/>
    </xf>
    <xf numFmtId="0" fontId="0" fillId="0" borderId="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47" xfId="0" applyBorder="1" applyAlignment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29</xdr:row>
      <xdr:rowOff>85725</xdr:rowOff>
    </xdr:from>
    <xdr:to>
      <xdr:col>1</xdr:col>
      <xdr:colOff>685800</xdr:colOff>
      <xdr:row>29</xdr:row>
      <xdr:rowOff>247650</xdr:rowOff>
    </xdr:to>
    <xdr:sp macro="" textlink="">
      <xdr:nvSpPr>
        <xdr:cNvPr id="2272" name="円/楕円 4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rrowheads="1"/>
        </xdr:cNvSpPr>
      </xdr:nvSpPr>
      <xdr:spPr bwMode="auto">
        <a:xfrm>
          <a:off x="485775" y="9296400"/>
          <a:ext cx="247650" cy="16192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114300</xdr:colOff>
      <xdr:row>32</xdr:row>
      <xdr:rowOff>266700</xdr:rowOff>
    </xdr:from>
    <xdr:to>
      <xdr:col>7</xdr:col>
      <xdr:colOff>1276350</xdr:colOff>
      <xdr:row>35</xdr:row>
      <xdr:rowOff>95250</xdr:rowOff>
    </xdr:to>
    <xdr:sp macro="" textlink="">
      <xdr:nvSpPr>
        <xdr:cNvPr id="2273" name="正方形/長方形 3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rrowheads="1"/>
        </xdr:cNvSpPr>
      </xdr:nvSpPr>
      <xdr:spPr bwMode="auto">
        <a:xfrm>
          <a:off x="4371975" y="12401550"/>
          <a:ext cx="4029075" cy="647700"/>
        </a:xfrm>
        <a:prstGeom prst="rect">
          <a:avLst/>
        </a:prstGeom>
        <a:noFill/>
        <a:ln w="19050" algn="ctr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438150</xdr:colOff>
      <xdr:row>30</xdr:row>
      <xdr:rowOff>238125</xdr:rowOff>
    </xdr:from>
    <xdr:to>
      <xdr:col>1</xdr:col>
      <xdr:colOff>685800</xdr:colOff>
      <xdr:row>30</xdr:row>
      <xdr:rowOff>381000</xdr:rowOff>
    </xdr:to>
    <xdr:sp macro="" textlink="">
      <xdr:nvSpPr>
        <xdr:cNvPr id="2274" name="円/楕円 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rrowheads="1"/>
        </xdr:cNvSpPr>
      </xdr:nvSpPr>
      <xdr:spPr bwMode="auto">
        <a:xfrm>
          <a:off x="485775" y="9867900"/>
          <a:ext cx="247650" cy="14287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46</xdr:row>
      <xdr:rowOff>323850</xdr:rowOff>
    </xdr:from>
    <xdr:to>
      <xdr:col>2</xdr:col>
      <xdr:colOff>733425</xdr:colOff>
      <xdr:row>49</xdr:row>
      <xdr:rowOff>9525</xdr:rowOff>
    </xdr:to>
    <xdr:sp macro="" textlink="">
      <xdr:nvSpPr>
        <xdr:cNvPr id="3206" name="正方形/長方形 3">
          <a:extLst>
            <a:ext uri="{FF2B5EF4-FFF2-40B4-BE49-F238E27FC236}">
              <a16:creationId xmlns:a16="http://schemas.microsoft.com/office/drawing/2014/main" id="{00000000-0008-0000-0100-0000860C0000}"/>
            </a:ext>
          </a:extLst>
        </xdr:cNvPr>
        <xdr:cNvSpPr>
          <a:spLocks noChangeArrowheads="1"/>
        </xdr:cNvSpPr>
      </xdr:nvSpPr>
      <xdr:spPr bwMode="auto">
        <a:xfrm>
          <a:off x="123825" y="36842700"/>
          <a:ext cx="3990975" cy="714375"/>
        </a:xfrm>
        <a:prstGeom prst="rect">
          <a:avLst/>
        </a:prstGeom>
        <a:noFill/>
        <a:ln w="19050" algn="ctr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aganoya@oroshi-ne.net" TargetMode="External"/><Relationship Id="rId2" Type="http://schemas.openxmlformats.org/officeDocument/2006/relationships/hyperlink" Target="mailto:naganoya@oroshi-ne.net" TargetMode="External"/><Relationship Id="rId1" Type="http://schemas.openxmlformats.org/officeDocument/2006/relationships/hyperlink" Target="mailto:info@tabakoya.ne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tabakoya.net" TargetMode="External"/><Relationship Id="rId2" Type="http://schemas.openxmlformats.org/officeDocument/2006/relationships/hyperlink" Target="mailto:info@tabakoya.net" TargetMode="External"/><Relationship Id="rId1" Type="http://schemas.openxmlformats.org/officeDocument/2006/relationships/hyperlink" Target="mailto:aiji@tabakoya.net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89"/>
  <sheetViews>
    <sheetView showZeros="0" tabSelected="1" zoomScaleNormal="100" workbookViewId="0">
      <selection activeCell="C6" sqref="C6"/>
    </sheetView>
  </sheetViews>
  <sheetFormatPr defaultColWidth="9" defaultRowHeight="17.399999999999999" x14ac:dyDescent="0.5"/>
  <cols>
    <col min="1" max="1" width="0.6640625" style="34" customWidth="1"/>
    <col min="2" max="2" width="26.6640625" style="34" customWidth="1"/>
    <col min="3" max="3" width="20.6640625" style="34" customWidth="1"/>
    <col min="4" max="4" width="11.6640625" style="34" customWidth="1"/>
    <col min="5" max="5" width="13.44140625" style="34" customWidth="1"/>
    <col min="6" max="6" width="12.44140625" style="34" customWidth="1"/>
    <col min="7" max="7" width="10.44140625" style="34" hidden="1" customWidth="1"/>
    <col min="8" max="8" width="17.109375" style="34" customWidth="1"/>
    <col min="9" max="16384" width="9" style="34"/>
  </cols>
  <sheetData>
    <row r="1" spans="2:9" ht="18" customHeight="1" x14ac:dyDescent="0.5">
      <c r="B1" s="35" t="s">
        <v>105</v>
      </c>
      <c r="F1" s="103" t="s">
        <v>39</v>
      </c>
      <c r="G1" s="103"/>
      <c r="H1" s="103"/>
    </row>
    <row r="2" spans="2:9" ht="24" customHeight="1" x14ac:dyDescent="0.5">
      <c r="B2" s="110" t="s">
        <v>95</v>
      </c>
      <c r="C2" s="110"/>
      <c r="D2" s="110"/>
      <c r="E2" s="110"/>
      <c r="F2" s="104" t="s">
        <v>40</v>
      </c>
      <c r="G2" s="104"/>
      <c r="H2" s="104"/>
    </row>
    <row r="3" spans="2:9" ht="20.100000000000001" customHeight="1" x14ac:dyDescent="0.5">
      <c r="B3" s="110"/>
      <c r="C3" s="110"/>
      <c r="D3" s="110"/>
      <c r="E3" s="110"/>
      <c r="F3" s="105" t="s">
        <v>109</v>
      </c>
      <c r="G3" s="105"/>
      <c r="H3" s="105"/>
    </row>
    <row r="4" spans="2:9" ht="22.5" customHeight="1" thickBot="1" x14ac:dyDescent="0.6">
      <c r="B4" s="36"/>
      <c r="C4" s="37" t="s">
        <v>94</v>
      </c>
      <c r="D4" s="36"/>
      <c r="I4" s="38"/>
    </row>
    <row r="5" spans="2:9" ht="23.1" customHeight="1" thickTop="1" x14ac:dyDescent="0.5">
      <c r="B5" s="49" t="s">
        <v>6</v>
      </c>
      <c r="C5" s="50" t="s">
        <v>7</v>
      </c>
      <c r="D5" s="51" t="s">
        <v>8</v>
      </c>
      <c r="E5" s="52" t="s">
        <v>52</v>
      </c>
      <c r="F5" s="52" t="s">
        <v>79</v>
      </c>
      <c r="G5" s="52" t="s">
        <v>54</v>
      </c>
      <c r="H5" s="52" t="s">
        <v>55</v>
      </c>
    </row>
    <row r="6" spans="2:9" ht="23.1" customHeight="1" x14ac:dyDescent="0.5">
      <c r="B6" s="80" t="s">
        <v>111</v>
      </c>
      <c r="C6" s="53" t="s">
        <v>57</v>
      </c>
      <c r="D6" s="56" t="str">
        <f>VLOOKUP($C6,注文書元データ!$B$8:$G$46,2,0)</f>
        <v>0 円</v>
      </c>
      <c r="E6" s="56" t="str">
        <f>VLOOKUP($C6,注文書元データ!B5:G43,3,0)</f>
        <v>0 円</v>
      </c>
      <c r="F6" s="56" t="str">
        <f>VLOOKUP($C6,注文書元データ!$B$8:$G$46,4,0)</f>
        <v>0 円</v>
      </c>
      <c r="G6" s="57" t="e">
        <f>VLOOKUP($C6,注文書元データ!#REF!,5,0)</f>
        <v>#REF!</v>
      </c>
      <c r="H6" s="58" t="str">
        <f>VLOOKUP($C6,注文書元データ!$B$8:$G$46,6,0)</f>
        <v>0 円</v>
      </c>
    </row>
    <row r="7" spans="2:9" ht="23.1" customHeight="1" x14ac:dyDescent="0.5">
      <c r="B7" s="80" t="s">
        <v>76</v>
      </c>
      <c r="C7" s="54" t="s">
        <v>57</v>
      </c>
      <c r="D7" s="56" t="str">
        <f>VLOOKUP($C7,注文書元データ!$B$8:$G$46,2,0)</f>
        <v>0 円</v>
      </c>
      <c r="E7" s="56" t="str">
        <f>VLOOKUP($C7,注文書元データ!B6:G44,3,0)</f>
        <v>0 円</v>
      </c>
      <c r="F7" s="56" t="str">
        <f>VLOOKUP($C7,注文書元データ!$B$8:$G$46,4,0)</f>
        <v>0 円</v>
      </c>
      <c r="G7" s="57" t="e">
        <f>VLOOKUP($C7,注文書元データ!#REF!,5,0)</f>
        <v>#REF!</v>
      </c>
      <c r="H7" s="58" t="str">
        <f>VLOOKUP($C7,注文書元データ!$B$8:$G$46,6,0)</f>
        <v>0 円</v>
      </c>
    </row>
    <row r="8" spans="2:9" ht="23.1" customHeight="1" x14ac:dyDescent="0.5">
      <c r="B8" s="80" t="s">
        <v>77</v>
      </c>
      <c r="C8" s="84" t="s">
        <v>57</v>
      </c>
      <c r="D8" s="56" t="str">
        <f>VLOOKUP($C8,注文書元データ!$B$8:$G$46,2,0)</f>
        <v>0 円</v>
      </c>
      <c r="E8" s="56" t="str">
        <f>VLOOKUP($C8,注文書元データ!B7:G45,3,0)</f>
        <v>0 円</v>
      </c>
      <c r="F8" s="56" t="str">
        <f>VLOOKUP($C8,注文書元データ!$B$8:$G$46,4,0)</f>
        <v>0 円</v>
      </c>
      <c r="G8" s="57" t="e">
        <f>VLOOKUP($C8,注文書元データ!#REF!,5,0)</f>
        <v>#REF!</v>
      </c>
      <c r="H8" s="58" t="str">
        <f>VLOOKUP($C8,注文書元データ!$B$8:$G$46,6,0)</f>
        <v>0 円</v>
      </c>
    </row>
    <row r="9" spans="2:9" ht="23.1" customHeight="1" x14ac:dyDescent="0.5">
      <c r="B9" s="80" t="s">
        <v>89</v>
      </c>
      <c r="C9" s="53" t="s">
        <v>57</v>
      </c>
      <c r="D9" s="56" t="str">
        <f>VLOOKUP($C9,注文書元データ!$B$8:$G$46,2,0)</f>
        <v>0 円</v>
      </c>
      <c r="E9" s="56" t="str">
        <f>VLOOKUP($C9,注文書元データ!B8:G46,3,0)</f>
        <v>0 円</v>
      </c>
      <c r="F9" s="56" t="str">
        <f>VLOOKUP($C9,注文書元データ!$B$8:$G$46,4,0)</f>
        <v>0 円</v>
      </c>
      <c r="G9" s="57" t="e">
        <f>VLOOKUP($C9,注文書元データ!#REF!,5,0)</f>
        <v>#REF!</v>
      </c>
      <c r="H9" s="58" t="str">
        <f>VLOOKUP($C9,注文書元データ!$B$8:$G$46,6,0)</f>
        <v>0 円</v>
      </c>
    </row>
    <row r="10" spans="2:9" ht="23.1" customHeight="1" x14ac:dyDescent="0.5">
      <c r="B10" s="80" t="s">
        <v>97</v>
      </c>
      <c r="C10" s="53" t="s">
        <v>57</v>
      </c>
      <c r="D10" s="56" t="str">
        <f>VLOOKUP($C10,注文書元データ!$B$8:$G$46,2,0)</f>
        <v>0 円</v>
      </c>
      <c r="E10" s="56" t="str">
        <f>VLOOKUP($C10,注文書元データ!B9:G47,3,0)</f>
        <v>0 円</v>
      </c>
      <c r="F10" s="56" t="str">
        <f>VLOOKUP($C10,注文書元データ!$B$8:$G$46,4,0)</f>
        <v>0 円</v>
      </c>
      <c r="G10" s="57" t="e">
        <f>VLOOKUP($C10,注文書元データ!#REF!,5,0)</f>
        <v>#REF!</v>
      </c>
      <c r="H10" s="58" t="str">
        <f>VLOOKUP($C10,注文書元データ!$B$8:$G$46,6,0)</f>
        <v>0 円</v>
      </c>
    </row>
    <row r="11" spans="2:9" ht="23.1" customHeight="1" x14ac:dyDescent="0.5">
      <c r="B11" s="80" t="s">
        <v>98</v>
      </c>
      <c r="C11" s="53" t="s">
        <v>57</v>
      </c>
      <c r="D11" s="56" t="str">
        <f>VLOOKUP($C11,注文書元データ!$B$8:$G$46,2,0)</f>
        <v>0 円</v>
      </c>
      <c r="E11" s="56" t="str">
        <f>VLOOKUP($C11,注文書元データ!B9:G48,3,0)</f>
        <v>0 円</v>
      </c>
      <c r="F11" s="56" t="str">
        <f>VLOOKUP($C11,注文書元データ!$B$8:$G$46,4,0)</f>
        <v>0 円</v>
      </c>
      <c r="G11" s="57" t="e">
        <f>VLOOKUP($C11,注文書元データ!B47:G47,5,0)</f>
        <v>#N/A</v>
      </c>
      <c r="H11" s="58" t="str">
        <f>VLOOKUP($C11,注文書元データ!$B$8:$G$46,6,0)</f>
        <v>0 円</v>
      </c>
    </row>
    <row r="12" spans="2:9" ht="23.1" customHeight="1" x14ac:dyDescent="0.5">
      <c r="B12" s="80" t="s">
        <v>99</v>
      </c>
      <c r="C12" s="53" t="s">
        <v>57</v>
      </c>
      <c r="D12" s="56" t="str">
        <f>VLOOKUP($C12,注文書元データ!$B$8:$G$46,2,0)</f>
        <v>0 円</v>
      </c>
      <c r="E12" s="56" t="str">
        <f>VLOOKUP($C12,注文書元データ!B9:G49,3,0)</f>
        <v>0 円</v>
      </c>
      <c r="F12" s="56" t="str">
        <f>VLOOKUP($C12,注文書元データ!$B$8:$G$46,4,0)</f>
        <v>0 円</v>
      </c>
      <c r="G12" s="57" t="e">
        <f>VLOOKUP($C12,注文書元データ!B47:G48,5,0)</f>
        <v>#N/A</v>
      </c>
      <c r="H12" s="58" t="str">
        <f>VLOOKUP($C12,注文書元データ!$B$8:$G$46,6,0)</f>
        <v>0 円</v>
      </c>
    </row>
    <row r="13" spans="2:9" ht="23.1" customHeight="1" x14ac:dyDescent="0.5">
      <c r="B13" s="80" t="s">
        <v>100</v>
      </c>
      <c r="C13" s="53" t="s">
        <v>57</v>
      </c>
      <c r="D13" s="56" t="str">
        <f>VLOOKUP($C13,注文書元データ!$B$8:$G$46,2,0)</f>
        <v>0 円</v>
      </c>
      <c r="E13" s="56" t="str">
        <f>VLOOKUP($C13,注文書元データ!B9:G50,3,0)</f>
        <v>0 円</v>
      </c>
      <c r="F13" s="56" t="str">
        <f>VLOOKUP($C13,注文書元データ!$B$8:$G$46,4,0)</f>
        <v>0 円</v>
      </c>
      <c r="G13" s="57" t="e">
        <f>VLOOKUP($C13,注文書元データ!B47:G49,5,0)</f>
        <v>#N/A</v>
      </c>
      <c r="H13" s="58" t="str">
        <f>VLOOKUP($C13,注文書元データ!$B$8:$G$46,6,0)</f>
        <v>0 円</v>
      </c>
    </row>
    <row r="14" spans="2:9" ht="23.1" customHeight="1" thickBot="1" x14ac:dyDescent="0.55000000000000004">
      <c r="B14" s="80" t="s">
        <v>101</v>
      </c>
      <c r="C14" s="55" t="s">
        <v>57</v>
      </c>
      <c r="D14" s="56" t="str">
        <f>VLOOKUP($C14,注文書元データ!$B$8:$G$46,2,0)</f>
        <v>0 円</v>
      </c>
      <c r="E14" s="56" t="str">
        <f>VLOOKUP($C14,注文書元データ!B9:G51,3,0)</f>
        <v>0 円</v>
      </c>
      <c r="F14" s="56" t="str">
        <f>VLOOKUP($C14,注文書元データ!$B$8:$G$46,4,0)</f>
        <v>0 円</v>
      </c>
      <c r="G14" s="57" t="e">
        <f>VLOOKUP($C14,注文書元データ!B47:G50,5,0)</f>
        <v>#N/A</v>
      </c>
      <c r="H14" s="58" t="str">
        <f>VLOOKUP($C14,注文書元データ!$B$8:$G$46,6,0)</f>
        <v>0 円</v>
      </c>
    </row>
    <row r="15" spans="2:9" ht="18" thickTop="1" x14ac:dyDescent="0.5">
      <c r="E15" s="106" t="s">
        <v>53</v>
      </c>
      <c r="F15" s="107"/>
      <c r="G15" s="39"/>
      <c r="H15" s="59">
        <f>SUM(E6:E14)</f>
        <v>0</v>
      </c>
    </row>
    <row r="16" spans="2:9" ht="23.1" customHeight="1" x14ac:dyDescent="0.5">
      <c r="D16" s="40"/>
      <c r="E16" s="108" t="s">
        <v>80</v>
      </c>
      <c r="F16" s="109"/>
      <c r="G16" s="41"/>
      <c r="H16" s="60">
        <f>SUM(F6:F14)</f>
        <v>0</v>
      </c>
    </row>
    <row r="17" spans="2:8" ht="23.1" customHeight="1" thickBot="1" x14ac:dyDescent="0.55000000000000004">
      <c r="D17" s="42"/>
      <c r="E17" s="85" t="s">
        <v>56</v>
      </c>
      <c r="F17" s="86"/>
      <c r="G17" s="43"/>
      <c r="H17" s="61">
        <f>SUM(H6:H14)</f>
        <v>0</v>
      </c>
    </row>
    <row r="18" spans="2:8" ht="23.1" customHeight="1" thickTop="1" x14ac:dyDescent="0.5">
      <c r="D18" s="42"/>
      <c r="E18" s="87" t="s">
        <v>87</v>
      </c>
      <c r="F18" s="88"/>
      <c r="G18" s="62"/>
      <c r="H18" s="63"/>
    </row>
    <row r="19" spans="2:8" ht="23.1" customHeight="1" x14ac:dyDescent="0.5">
      <c r="D19" s="42"/>
      <c r="E19" s="89" t="s">
        <v>88</v>
      </c>
      <c r="F19" s="90"/>
      <c r="G19" s="64"/>
      <c r="H19" s="65"/>
    </row>
    <row r="20" spans="2:8" ht="23.1" customHeight="1" x14ac:dyDescent="0.5">
      <c r="D20" s="42"/>
      <c r="E20" s="44"/>
      <c r="F20" s="44"/>
      <c r="G20" s="44"/>
      <c r="H20" s="45"/>
    </row>
    <row r="21" spans="2:8" ht="17.25" customHeight="1" thickBot="1" x14ac:dyDescent="0.55000000000000004">
      <c r="B21" s="46" t="s">
        <v>47</v>
      </c>
      <c r="C21" s="47" ph="1"/>
      <c r="D21" s="42"/>
    </row>
    <row r="22" spans="2:8" ht="24" customHeight="1" thickTop="1" x14ac:dyDescent="0.5">
      <c r="B22" s="67" t="s">
        <v>1</v>
      </c>
      <c r="C22" s="48"/>
      <c r="D22" s="66" t="s">
        <v>15</v>
      </c>
      <c r="E22" s="97"/>
      <c r="F22" s="98"/>
      <c r="G22" s="98"/>
      <c r="H22" s="99"/>
    </row>
    <row r="23" spans="2:8" x14ac:dyDescent="0.5">
      <c r="B23" s="91" t="s">
        <v>4</v>
      </c>
      <c r="C23" s="94" t="s">
        <v>2</v>
      </c>
      <c r="D23" s="95"/>
      <c r="E23" s="95"/>
      <c r="F23" s="95"/>
      <c r="G23" s="95"/>
      <c r="H23" s="96"/>
    </row>
    <row r="24" spans="2:8" ht="33" customHeight="1" x14ac:dyDescent="0.5">
      <c r="B24" s="93"/>
      <c r="C24" s="100"/>
      <c r="D24" s="101"/>
      <c r="E24" s="101"/>
      <c r="F24" s="101"/>
      <c r="G24" s="101"/>
      <c r="H24" s="102"/>
    </row>
    <row r="25" spans="2:8" x14ac:dyDescent="0.5">
      <c r="B25" s="91" t="s">
        <v>18</v>
      </c>
      <c r="C25" s="128" t="s">
        <v>2</v>
      </c>
      <c r="D25" s="129"/>
      <c r="E25" s="130"/>
      <c r="F25" s="134" t="s">
        <v>5</v>
      </c>
      <c r="G25" s="134"/>
      <c r="H25" s="135"/>
    </row>
    <row r="26" spans="2:8" ht="31.5" customHeight="1" x14ac:dyDescent="0.5">
      <c r="B26" s="93"/>
      <c r="C26" s="131"/>
      <c r="D26" s="132"/>
      <c r="E26" s="133"/>
      <c r="F26" s="136"/>
      <c r="G26" s="136"/>
      <c r="H26" s="137"/>
    </row>
    <row r="27" spans="2:8" x14ac:dyDescent="0.5">
      <c r="B27" s="91" t="s">
        <v>3</v>
      </c>
      <c r="C27" s="128" t="s">
        <v>2</v>
      </c>
      <c r="D27" s="129"/>
      <c r="E27" s="130"/>
      <c r="F27" s="134" t="s">
        <v>19</v>
      </c>
      <c r="G27" s="134"/>
      <c r="H27" s="135"/>
    </row>
    <row r="28" spans="2:8" ht="31.5" customHeight="1" x14ac:dyDescent="0.5">
      <c r="B28" s="92"/>
      <c r="C28" s="131"/>
      <c r="D28" s="132"/>
      <c r="E28" s="133"/>
      <c r="F28" s="136"/>
      <c r="G28" s="136"/>
      <c r="H28" s="137"/>
    </row>
    <row r="29" spans="2:8" ht="20.25" customHeight="1" thickBot="1" x14ac:dyDescent="0.55000000000000004">
      <c r="B29" s="111" t="s">
        <v>20</v>
      </c>
      <c r="C29" s="113" t="s">
        <v>22</v>
      </c>
      <c r="D29" s="115" t="s">
        <v>21</v>
      </c>
      <c r="E29" s="116"/>
      <c r="F29" s="119" t="s">
        <v>23</v>
      </c>
      <c r="G29" s="120"/>
      <c r="H29" s="121"/>
    </row>
    <row r="30" spans="2:8" ht="33" customHeight="1" thickTop="1" x14ac:dyDescent="0.5">
      <c r="B30" s="112"/>
      <c r="C30" s="114"/>
      <c r="D30" s="117"/>
      <c r="E30" s="118"/>
      <c r="F30" s="122"/>
      <c r="G30" s="123"/>
      <c r="H30" s="124"/>
    </row>
    <row r="31" spans="2:8" ht="33" customHeight="1" x14ac:dyDescent="0.5">
      <c r="B31" s="68" t="s">
        <v>64</v>
      </c>
      <c r="C31" s="70" t="s">
        <v>59</v>
      </c>
      <c r="D31" s="71" t="s">
        <v>60</v>
      </c>
      <c r="E31" s="72" t="s">
        <v>61</v>
      </c>
      <c r="F31" s="73" t="s">
        <v>62</v>
      </c>
      <c r="G31" s="73"/>
      <c r="H31" s="74" t="s">
        <v>63</v>
      </c>
    </row>
    <row r="32" spans="2:8" ht="33" customHeight="1" thickBot="1" x14ac:dyDescent="0.55000000000000004">
      <c r="B32" s="69" t="s">
        <v>58</v>
      </c>
      <c r="C32" s="125"/>
      <c r="D32" s="126"/>
      <c r="E32" s="126"/>
      <c r="F32" s="126"/>
      <c r="G32" s="126"/>
      <c r="H32" s="127"/>
    </row>
    <row r="33" spans="2:9" ht="10.199999999999999" customHeight="1" thickTop="1" x14ac:dyDescent="0.5">
      <c r="D33" s="34" ph="1"/>
    </row>
    <row r="34" spans="2:9" ht="21.9" customHeight="1" x14ac:dyDescent="0.5">
      <c r="B34" s="75" t="s">
        <v>25</v>
      </c>
      <c r="D34" s="76" t="s" ph="1">
        <v>108</v>
      </c>
      <c r="E34" s="35"/>
      <c r="F34" s="35"/>
      <c r="G34" s="35"/>
      <c r="H34" s="35"/>
      <c r="I34" s="35"/>
    </row>
    <row r="35" spans="2:9" ht="25.2" x14ac:dyDescent="0.5">
      <c r="B35" s="75" t="s">
        <v>26</v>
      </c>
      <c r="D35" s="35"/>
      <c r="E35" s="77" t="s" ph="1">
        <v>107</v>
      </c>
      <c r="F35" s="35"/>
      <c r="G35" s="35"/>
      <c r="H35" s="35"/>
      <c r="I35" s="35"/>
    </row>
    <row r="36" spans="2:9" ht="21.9" customHeight="1" x14ac:dyDescent="0.5">
      <c r="B36" s="75" t="s">
        <v>27</v>
      </c>
      <c r="D36" s="35"/>
      <c r="E36" s="35"/>
      <c r="F36" s="35"/>
      <c r="G36" s="35"/>
      <c r="H36" s="35"/>
      <c r="I36" s="35"/>
    </row>
    <row r="37" spans="2:9" ht="21.9" customHeight="1" x14ac:dyDescent="0.5">
      <c r="B37" s="75" t="s">
        <v>48</v>
      </c>
      <c r="D37" s="35"/>
      <c r="E37" s="77" t="s">
        <v>106</v>
      </c>
      <c r="F37" s="77"/>
      <c r="G37" s="77"/>
      <c r="H37" s="77"/>
      <c r="I37" s="35"/>
    </row>
    <row r="38" spans="2:9" ht="21.9" customHeight="1" x14ac:dyDescent="0.5">
      <c r="B38" s="75" t="s">
        <v>49</v>
      </c>
      <c r="D38" s="35"/>
      <c r="E38" s="35" t="s">
        <v>96</v>
      </c>
      <c r="F38" s="35"/>
      <c r="G38" s="35"/>
      <c r="H38" s="35"/>
      <c r="I38" s="35"/>
    </row>
    <row r="39" spans="2:9" ht="21.9" customHeight="1" x14ac:dyDescent="0.5">
      <c r="B39" s="75" t="s">
        <v>29</v>
      </c>
      <c r="D39" s="35"/>
      <c r="E39" s="77" t="s">
        <v>50</v>
      </c>
      <c r="F39" s="78"/>
      <c r="G39" s="78"/>
      <c r="H39" s="78"/>
      <c r="I39" s="35"/>
    </row>
    <row r="40" spans="2:9" ht="21.9" customHeight="1" x14ac:dyDescent="0.5">
      <c r="B40" s="75" t="s">
        <v>30</v>
      </c>
      <c r="D40" s="35"/>
      <c r="E40" s="35"/>
      <c r="F40" s="77"/>
      <c r="G40" s="77"/>
      <c r="H40" s="77" t="s">
        <v>51</v>
      </c>
      <c r="I40" s="35"/>
    </row>
    <row r="41" spans="2:9" ht="21.9" customHeight="1" x14ac:dyDescent="0.5">
      <c r="D41" s="35"/>
      <c r="E41" s="35"/>
      <c r="F41" s="79" t="s">
        <v>32</v>
      </c>
      <c r="G41" s="79"/>
      <c r="H41" s="83" t="s">
        <v>110</v>
      </c>
      <c r="I41" s="35"/>
    </row>
    <row r="46" spans="2:9" ht="24.6" x14ac:dyDescent="0.5">
      <c r="B46" s="34" ph="1"/>
    </row>
    <row r="47" spans="2:9" ht="24.6" x14ac:dyDescent="0.5">
      <c r="C47" s="34" ph="1"/>
    </row>
    <row r="48" spans="2:9" ht="24.6" x14ac:dyDescent="0.5">
      <c r="C48" s="34" ph="1"/>
    </row>
    <row r="49" spans="2:4" ht="24.6" x14ac:dyDescent="0.5">
      <c r="D49" s="34" ph="1"/>
    </row>
    <row r="57" spans="2:4" ht="24.6" x14ac:dyDescent="0.5">
      <c r="C57" s="34" ph="1"/>
    </row>
    <row r="58" spans="2:4" ht="24.6" x14ac:dyDescent="0.5">
      <c r="D58" s="34" ph="1"/>
    </row>
    <row r="59" spans="2:4" ht="24.6" x14ac:dyDescent="0.5">
      <c r="C59" s="34" ph="1"/>
    </row>
    <row r="60" spans="2:4" ht="24.6" x14ac:dyDescent="0.5">
      <c r="C60" s="34" ph="1"/>
    </row>
    <row r="61" spans="2:4" ht="24.6" x14ac:dyDescent="0.5">
      <c r="C61" s="34" ph="1"/>
    </row>
    <row r="62" spans="2:4" ht="24.6" x14ac:dyDescent="0.5">
      <c r="B62" s="34" ph="1"/>
    </row>
    <row r="63" spans="2:4" ht="24.6" x14ac:dyDescent="0.5">
      <c r="C63" s="34" ph="1"/>
    </row>
    <row r="64" spans="2:4" ht="24.6" x14ac:dyDescent="0.5">
      <c r="C64" s="34" ph="1"/>
    </row>
    <row r="65" spans="3:4" ht="24.6" x14ac:dyDescent="0.5">
      <c r="D65" s="34" ph="1"/>
    </row>
    <row r="69" spans="3:4" ht="24.6" x14ac:dyDescent="0.5">
      <c r="D69" s="34" ph="1"/>
    </row>
    <row r="70" spans="3:4" ht="24.6" x14ac:dyDescent="0.5">
      <c r="C70" s="34" ph="1"/>
    </row>
    <row r="71" spans="3:4" ht="24.6" x14ac:dyDescent="0.5">
      <c r="C71" s="34" ph="1"/>
    </row>
    <row r="72" spans="3:4" ht="24.6" x14ac:dyDescent="0.5">
      <c r="C72" s="34" ph="1"/>
    </row>
    <row r="73" spans="3:4" ht="24.6" x14ac:dyDescent="0.5">
      <c r="D73" s="34" ph="1"/>
    </row>
    <row r="74" spans="3:4" ht="24.6" x14ac:dyDescent="0.5">
      <c r="C74" s="34" ph="1"/>
    </row>
    <row r="75" spans="3:4" ht="24.6" x14ac:dyDescent="0.5">
      <c r="C75" s="34" ph="1"/>
    </row>
    <row r="76" spans="3:4" ht="24.6" x14ac:dyDescent="0.5">
      <c r="C76" s="34" ph="1"/>
    </row>
    <row r="77" spans="3:4" ht="24.6" x14ac:dyDescent="0.5">
      <c r="C77" s="34" ph="1"/>
    </row>
    <row r="78" spans="3:4" ht="24.6" x14ac:dyDescent="0.5">
      <c r="D78" s="34" ph="1"/>
    </row>
    <row r="79" spans="3:4" ht="24.6" x14ac:dyDescent="0.5">
      <c r="C79" s="34" ph="1"/>
    </row>
    <row r="80" spans="3:4" ht="24.6" x14ac:dyDescent="0.5">
      <c r="C80" s="34" ph="1"/>
    </row>
    <row r="81" spans="3:4" ht="24.6" x14ac:dyDescent="0.5">
      <c r="C81" s="34" ph="1"/>
    </row>
    <row r="82" spans="3:4" ht="24.6" x14ac:dyDescent="0.5">
      <c r="D82" s="34" ph="1"/>
    </row>
    <row r="83" spans="3:4" ht="24.6" x14ac:dyDescent="0.5">
      <c r="C83" s="34" ph="1"/>
    </row>
    <row r="84" spans="3:4" ht="24.6" x14ac:dyDescent="0.5">
      <c r="C84" s="34" ph="1"/>
    </row>
    <row r="85" spans="3:4" ht="24.6" x14ac:dyDescent="0.5">
      <c r="C85" s="34" ph="1"/>
    </row>
    <row r="86" spans="3:4" ht="24.6" x14ac:dyDescent="0.5">
      <c r="C86" s="34" ph="1"/>
    </row>
    <row r="87" spans="3:4" ht="24.6" x14ac:dyDescent="0.5">
      <c r="D87" s="34" ph="1"/>
    </row>
    <row r="88" spans="3:4" ht="24.6" x14ac:dyDescent="0.5">
      <c r="C88" s="34" ph="1"/>
    </row>
    <row r="89" spans="3:4" ht="24.6" x14ac:dyDescent="0.5">
      <c r="C89" s="34" ph="1"/>
    </row>
  </sheetData>
  <sheetProtection algorithmName="SHA-512" hashValue="HlV1phmrPLiusGBSzHkFIkYuKq4rTSWWmZtKsx/lOaJxDuDzRud6QWEMcptqSkgvNeYZQntieBxtl9gU3Zbltg==" saltValue="FteWlN6yMRVkSawaeI9aCg==" spinCount="100000" sheet="1" objects="1" scenarios="1"/>
  <protectedRanges>
    <protectedRange sqref="C23:H24 C25:D28 E26 E28 E22 C22 F30:G32 C6:C14" name="範囲2"/>
  </protectedRanges>
  <mergeCells count="29">
    <mergeCell ref="C32:H32"/>
    <mergeCell ref="C25:E25"/>
    <mergeCell ref="C26:E26"/>
    <mergeCell ref="C28:E28"/>
    <mergeCell ref="C27:E27"/>
    <mergeCell ref="F25:H25"/>
    <mergeCell ref="F27:H27"/>
    <mergeCell ref="F28:H28"/>
    <mergeCell ref="F26:H26"/>
    <mergeCell ref="B29:B30"/>
    <mergeCell ref="C29:C30"/>
    <mergeCell ref="D29:E30"/>
    <mergeCell ref="F29:H29"/>
    <mergeCell ref="F30:H30"/>
    <mergeCell ref="F1:H1"/>
    <mergeCell ref="F2:H2"/>
    <mergeCell ref="F3:H3"/>
    <mergeCell ref="E15:F15"/>
    <mergeCell ref="E16:F16"/>
    <mergeCell ref="B2:E3"/>
    <mergeCell ref="E17:F17"/>
    <mergeCell ref="E18:F18"/>
    <mergeCell ref="E19:F19"/>
    <mergeCell ref="B27:B28"/>
    <mergeCell ref="B25:B26"/>
    <mergeCell ref="B23:B24"/>
    <mergeCell ref="C23:H23"/>
    <mergeCell ref="E22:H22"/>
    <mergeCell ref="C24:H24"/>
  </mergeCells>
  <phoneticPr fontId="2"/>
  <dataValidations count="5">
    <dataValidation type="list" allowBlank="1" showInputMessage="1" showErrorMessage="1" sqref="C8" xr:uid="{00000000-0002-0000-0000-000000000000}">
      <formula1>ビニールジャンプS70</formula1>
    </dataValidation>
    <dataValidation type="list" allowBlank="1" showInputMessage="1" showErrorMessage="1" sqref="C6" xr:uid="{00000000-0002-0000-0000-000001000000}">
      <formula1>ビニールジャンプS60</formula1>
    </dataValidation>
    <dataValidation type="list" allowBlank="1" showInputMessage="1" showErrorMessage="1" sqref="C7" xr:uid="{00000000-0002-0000-0000-000002000000}">
      <formula1>ビニールジャンプS65</formula1>
    </dataValidation>
    <dataValidation type="list" allowBlank="1" showInputMessage="1" showErrorMessage="1" sqref="C9" xr:uid="{00000000-0002-0000-0000-000003000000}">
      <formula1>レインコート36枚S社</formula1>
    </dataValidation>
    <dataValidation type="list" allowBlank="1" showInputMessage="1" showErrorMessage="1" sqref="C10:C14" xr:uid="{00000000-0002-0000-0000-000004000000}">
      <formula1>ポケットレインコート</formula1>
    </dataValidation>
  </dataValidations>
  <hyperlinks>
    <hyperlink ref="F3" r:id="rId1" display="メール送信先：info@tabakoya.net" xr:uid="{00000000-0004-0000-0000-000000000000}"/>
    <hyperlink ref="H41" r:id="rId2" xr:uid="{00000000-0004-0000-0000-000001000000}"/>
    <hyperlink ref="F3:H3" r:id="rId3" display="メール送信先：naganoya@oroshi-ne.net" xr:uid="{00000000-0004-0000-0000-000002000000}"/>
  </hyperlinks>
  <printOptions horizontalCentered="1"/>
  <pageMargins left="0.39370078740157483" right="0.39370078740157483" top="0.39370078740157483" bottom="0.19685039370078741" header="0.51181102362204722" footer="0.51181102362204722"/>
  <pageSetup paperSize="9" scale="85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2"/>
  <sheetViews>
    <sheetView showZeros="0" topLeftCell="A7" zoomScaleNormal="100" workbookViewId="0">
      <pane xSplit="2" ySplit="2" topLeftCell="C9" activePane="bottomRight" state="frozen"/>
      <selection activeCell="A7" sqref="A7"/>
      <selection pane="topRight" activeCell="C7" sqref="C7"/>
      <selection pane="bottomLeft" activeCell="A16" sqref="A16"/>
      <selection pane="bottomRight" activeCell="D21" sqref="D21"/>
    </sheetView>
  </sheetViews>
  <sheetFormatPr defaultRowHeight="13.2" x14ac:dyDescent="0.2"/>
  <cols>
    <col min="1" max="1" width="22.77734375" customWidth="1"/>
    <col min="2" max="2" width="21.6640625" customWidth="1"/>
    <col min="3" max="3" width="12.109375" customWidth="1"/>
    <col min="4" max="5" width="10" customWidth="1"/>
    <col min="6" max="6" width="10.33203125" customWidth="1"/>
    <col min="7" max="7" width="15.21875" customWidth="1"/>
    <col min="8" max="8" width="12.77734375" customWidth="1"/>
  </cols>
  <sheetData>
    <row r="1" spans="1:8" ht="18" customHeight="1" x14ac:dyDescent="0.2">
      <c r="A1" s="29" t="s">
        <v>34</v>
      </c>
      <c r="G1" s="163" t="s">
        <v>39</v>
      </c>
      <c r="H1" s="163"/>
    </row>
    <row r="2" spans="1:8" ht="24" customHeight="1" x14ac:dyDescent="0.3">
      <c r="A2" s="164" t="s">
        <v>38</v>
      </c>
      <c r="B2" s="164"/>
      <c r="G2" s="165" t="s">
        <v>40</v>
      </c>
      <c r="H2" s="165"/>
    </row>
    <row r="3" spans="1:8" ht="20.100000000000001" customHeight="1" x14ac:dyDescent="0.2">
      <c r="A3" s="164"/>
      <c r="B3" s="164"/>
      <c r="C3" s="16"/>
      <c r="D3" s="1"/>
      <c r="E3" s="1"/>
      <c r="F3" s="1"/>
      <c r="G3" s="166" t="s">
        <v>44</v>
      </c>
      <c r="H3" s="166"/>
    </row>
    <row r="4" spans="1:8" ht="20.100000000000001" customHeight="1" thickBot="1" x14ac:dyDescent="0.25">
      <c r="A4" s="28" t="s">
        <v>0</v>
      </c>
      <c r="B4" s="16"/>
      <c r="C4" s="16"/>
      <c r="D4" s="1"/>
      <c r="E4" s="1"/>
      <c r="F4" s="1"/>
    </row>
    <row r="5" spans="1:8" ht="24" customHeight="1" thickTop="1" x14ac:dyDescent="0.2">
      <c r="A5" s="2" t="s">
        <v>1</v>
      </c>
      <c r="B5" s="3"/>
      <c r="C5" s="11" t="s">
        <v>15</v>
      </c>
      <c r="D5" s="167"/>
      <c r="E5" s="168"/>
      <c r="F5" s="168"/>
      <c r="G5" s="168"/>
      <c r="H5" s="169"/>
    </row>
    <row r="6" spans="1:8" x14ac:dyDescent="0.2">
      <c r="A6" s="33" t="s">
        <v>4</v>
      </c>
      <c r="B6" s="141" t="s">
        <v>2</v>
      </c>
      <c r="C6" s="142"/>
      <c r="D6" s="142"/>
      <c r="E6" s="142"/>
      <c r="F6" s="142"/>
      <c r="G6" s="142"/>
      <c r="H6" s="143"/>
    </row>
    <row r="7" spans="1:8" ht="22.5" customHeight="1" thickBot="1" x14ac:dyDescent="0.25">
      <c r="A7" s="14"/>
      <c r="B7" s="14"/>
      <c r="C7" s="14"/>
      <c r="H7" s="15" t="s">
        <v>24</v>
      </c>
    </row>
    <row r="8" spans="1:8" ht="24.75" customHeight="1" thickTop="1" x14ac:dyDescent="0.2">
      <c r="A8" s="4" t="s">
        <v>6</v>
      </c>
      <c r="B8" s="4" t="s">
        <v>7</v>
      </c>
      <c r="C8" s="4" t="s">
        <v>8</v>
      </c>
      <c r="D8" s="4" t="s">
        <v>9</v>
      </c>
      <c r="E8" s="4" t="s">
        <v>78</v>
      </c>
      <c r="F8" s="4" t="s">
        <v>13</v>
      </c>
      <c r="G8" s="4" t="s">
        <v>37</v>
      </c>
      <c r="H8" s="5" t="s">
        <v>7</v>
      </c>
    </row>
    <row r="9" spans="1:8" ht="21.75" customHeight="1" x14ac:dyDescent="0.2">
      <c r="A9" s="32"/>
      <c r="B9" s="12"/>
      <c r="C9" s="6"/>
      <c r="D9" s="8"/>
      <c r="E9" s="8"/>
      <c r="F9" s="8"/>
      <c r="G9" s="30"/>
      <c r="H9" s="7"/>
    </row>
    <row r="10" spans="1:8" ht="21.75" customHeight="1" x14ac:dyDescent="0.2">
      <c r="A10" s="160" t="s">
        <v>82</v>
      </c>
      <c r="B10" s="12" t="s">
        <v>57</v>
      </c>
      <c r="C10" s="6" t="s">
        <v>46</v>
      </c>
      <c r="D10" s="6" t="s">
        <v>46</v>
      </c>
      <c r="E10" s="6" t="s">
        <v>46</v>
      </c>
      <c r="F10" s="6" t="s">
        <v>46</v>
      </c>
      <c r="G10" s="6" t="s">
        <v>46</v>
      </c>
      <c r="H10" s="7"/>
    </row>
    <row r="11" spans="1:8" ht="21.75" customHeight="1" x14ac:dyDescent="0.2">
      <c r="A11" s="161"/>
      <c r="B11" s="12" t="s">
        <v>10</v>
      </c>
      <c r="C11" s="6">
        <v>356</v>
      </c>
      <c r="D11" s="8">
        <f>C11*48</f>
        <v>17088</v>
      </c>
      <c r="E11" s="8">
        <v>800</v>
      </c>
      <c r="F11" s="8">
        <f>E11*1.1</f>
        <v>880.00000000000011</v>
      </c>
      <c r="G11" s="30">
        <f>ROUNDDOWN(D11*1.1+F11,0)</f>
        <v>19676</v>
      </c>
      <c r="H11" s="7"/>
    </row>
    <row r="12" spans="1:8" ht="21.75" customHeight="1" x14ac:dyDescent="0.2">
      <c r="A12" s="161"/>
      <c r="B12" s="12" t="s">
        <v>11</v>
      </c>
      <c r="C12" s="6">
        <v>346</v>
      </c>
      <c r="D12" s="8">
        <f>C12*96</f>
        <v>33216</v>
      </c>
      <c r="E12" s="8">
        <v>1600</v>
      </c>
      <c r="F12" s="8">
        <f>E12*1.1</f>
        <v>1760.0000000000002</v>
      </c>
      <c r="G12" s="30">
        <f>ROUNDDOWN(D12*1.1+F12,0)</f>
        <v>38297</v>
      </c>
      <c r="H12" s="7"/>
    </row>
    <row r="13" spans="1:8" ht="21.75" customHeight="1" x14ac:dyDescent="0.2">
      <c r="A13" s="161"/>
      <c r="B13" s="12" t="s">
        <v>12</v>
      </c>
      <c r="C13" s="6">
        <v>336</v>
      </c>
      <c r="D13" s="8">
        <f>C13*144</f>
        <v>48384</v>
      </c>
      <c r="E13" s="13">
        <v>2400</v>
      </c>
      <c r="F13" s="8">
        <f>E13*1.1</f>
        <v>2640</v>
      </c>
      <c r="G13" s="30">
        <f>ROUNDDOWN(D13*1.1+F13,0)</f>
        <v>55862</v>
      </c>
      <c r="H13" s="7"/>
    </row>
    <row r="14" spans="1:8" ht="21.75" customHeight="1" x14ac:dyDescent="0.2">
      <c r="A14" s="161"/>
      <c r="B14" s="12" t="s">
        <v>65</v>
      </c>
      <c r="C14" s="6">
        <v>326</v>
      </c>
      <c r="D14" s="8">
        <f>C14*240</f>
        <v>78240</v>
      </c>
      <c r="E14" s="8">
        <v>4000</v>
      </c>
      <c r="F14" s="8">
        <f>E14*1.1</f>
        <v>4400</v>
      </c>
      <c r="G14" s="30">
        <f>ROUNDDOWN(D14*1.1+F14,0)</f>
        <v>90464</v>
      </c>
      <c r="H14" s="7"/>
    </row>
    <row r="15" spans="1:8" ht="21.75" customHeight="1" x14ac:dyDescent="0.2">
      <c r="A15" s="32"/>
      <c r="B15" s="12"/>
      <c r="C15" s="6"/>
      <c r="D15" s="8"/>
      <c r="E15" s="8"/>
      <c r="F15" s="8"/>
      <c r="G15" s="30"/>
      <c r="H15" s="7"/>
    </row>
    <row r="16" spans="1:8" ht="21.75" customHeight="1" x14ac:dyDescent="0.2">
      <c r="A16" s="160" t="s">
        <v>83</v>
      </c>
      <c r="B16" s="12" t="s">
        <v>57</v>
      </c>
      <c r="C16" s="6" t="s">
        <v>46</v>
      </c>
      <c r="D16" s="6" t="s">
        <v>46</v>
      </c>
      <c r="E16" s="6" t="s">
        <v>46</v>
      </c>
      <c r="F16" s="6" t="s">
        <v>46</v>
      </c>
      <c r="G16" s="6" t="s">
        <v>46</v>
      </c>
      <c r="H16" s="7"/>
    </row>
    <row r="17" spans="1:8" ht="21.75" customHeight="1" x14ac:dyDescent="0.2">
      <c r="A17" s="161"/>
      <c r="B17" s="12" t="s">
        <v>66</v>
      </c>
      <c r="C17" s="6">
        <v>388</v>
      </c>
      <c r="D17" s="8">
        <f>C17*36</f>
        <v>13968</v>
      </c>
      <c r="E17" s="8">
        <v>800</v>
      </c>
      <c r="F17" s="8">
        <f>E17*1.1</f>
        <v>880.00000000000011</v>
      </c>
      <c r="G17" s="30">
        <f>ROUNDDOWN(D17*1.1+F17,0)</f>
        <v>16244</v>
      </c>
      <c r="H17" s="7"/>
    </row>
    <row r="18" spans="1:8" ht="21.75" customHeight="1" x14ac:dyDescent="0.2">
      <c r="A18" s="161"/>
      <c r="B18" s="12" t="s">
        <v>67</v>
      </c>
      <c r="C18" s="6">
        <v>378</v>
      </c>
      <c r="D18" s="8">
        <f>C18*72</f>
        <v>27216</v>
      </c>
      <c r="E18" s="8">
        <v>1600</v>
      </c>
      <c r="F18" s="8">
        <f>E18*1.1</f>
        <v>1760.0000000000002</v>
      </c>
      <c r="G18" s="81">
        <f>ROUNDDOWN(D18*1.1+F18,0)</f>
        <v>31697</v>
      </c>
      <c r="H18" s="9"/>
    </row>
    <row r="19" spans="1:8" ht="21.75" customHeight="1" x14ac:dyDescent="0.2">
      <c r="A19" s="161"/>
      <c r="B19" s="12" t="s">
        <v>68</v>
      </c>
      <c r="C19" s="6">
        <v>368</v>
      </c>
      <c r="D19" s="8">
        <f>C19*108</f>
        <v>39744</v>
      </c>
      <c r="E19" s="13">
        <v>2400</v>
      </c>
      <c r="F19" s="8">
        <f>E19*1.1</f>
        <v>2640</v>
      </c>
      <c r="G19" s="81">
        <f>ROUNDDOWN(D19*1.1+F19,0)</f>
        <v>46358</v>
      </c>
      <c r="H19" s="10"/>
    </row>
    <row r="20" spans="1:8" ht="21.75" customHeight="1" x14ac:dyDescent="0.2">
      <c r="A20" s="161"/>
      <c r="B20" s="12" t="s">
        <v>69</v>
      </c>
      <c r="C20" s="6">
        <v>358</v>
      </c>
      <c r="D20" s="8">
        <f>C20*180</f>
        <v>64440</v>
      </c>
      <c r="E20" s="8">
        <v>4000</v>
      </c>
      <c r="F20" s="8">
        <f>E20*1.1</f>
        <v>4400</v>
      </c>
      <c r="G20" s="30">
        <f>ROUNDDOWN(D20*1.1+F20,0)</f>
        <v>75284</v>
      </c>
      <c r="H20" s="7"/>
    </row>
    <row r="21" spans="1:8" ht="21.75" customHeight="1" x14ac:dyDescent="0.2">
      <c r="A21" s="32"/>
      <c r="B21" s="12"/>
      <c r="C21" s="6"/>
      <c r="D21" s="8"/>
      <c r="E21" s="8"/>
      <c r="F21" s="8"/>
      <c r="G21" s="30"/>
      <c r="H21" s="7"/>
    </row>
    <row r="22" spans="1:8" ht="21.75" customHeight="1" x14ac:dyDescent="0.2">
      <c r="A22" s="160" t="s">
        <v>84</v>
      </c>
      <c r="B22" s="12" t="s">
        <v>57</v>
      </c>
      <c r="C22" s="6" t="s">
        <v>46</v>
      </c>
      <c r="D22" s="6" t="s">
        <v>46</v>
      </c>
      <c r="E22" s="6" t="s">
        <v>46</v>
      </c>
      <c r="F22" s="6" t="s">
        <v>46</v>
      </c>
      <c r="G22" s="6" t="s">
        <v>46</v>
      </c>
      <c r="H22" s="7"/>
    </row>
    <row r="23" spans="1:8" ht="21.75" customHeight="1" x14ac:dyDescent="0.2">
      <c r="A23" s="161"/>
      <c r="B23" s="12" t="s">
        <v>112</v>
      </c>
      <c r="C23" s="6">
        <v>420</v>
      </c>
      <c r="D23" s="8">
        <f>C23*36</f>
        <v>15120</v>
      </c>
      <c r="E23" s="8">
        <v>800</v>
      </c>
      <c r="F23" s="8">
        <f>E23*1.1</f>
        <v>880.00000000000011</v>
      </c>
      <c r="G23" s="30">
        <f>ROUNDDOWN(D23*1.1+F23,0)</f>
        <v>17512</v>
      </c>
      <c r="H23" s="7"/>
    </row>
    <row r="24" spans="1:8" ht="21.75" customHeight="1" x14ac:dyDescent="0.2">
      <c r="A24" s="161"/>
      <c r="B24" s="12" t="s">
        <v>113</v>
      </c>
      <c r="C24" s="6">
        <v>410</v>
      </c>
      <c r="D24" s="8">
        <f>C24*72</f>
        <v>29520</v>
      </c>
      <c r="E24" s="8">
        <v>1600</v>
      </c>
      <c r="F24" s="8">
        <f>E24*1.1</f>
        <v>1760.0000000000002</v>
      </c>
      <c r="G24" s="81">
        <f>ROUNDDOWN(D24*1.1+F24,0)</f>
        <v>34232</v>
      </c>
      <c r="H24" s="9"/>
    </row>
    <row r="25" spans="1:8" ht="21.75" customHeight="1" x14ac:dyDescent="0.2">
      <c r="A25" s="162"/>
      <c r="B25" s="12" t="s">
        <v>114</v>
      </c>
      <c r="C25" s="6">
        <v>390</v>
      </c>
      <c r="D25" s="8">
        <f>C25*108</f>
        <v>42120</v>
      </c>
      <c r="E25" s="13">
        <v>2400</v>
      </c>
      <c r="F25" s="8">
        <f>E25*1.1</f>
        <v>2640</v>
      </c>
      <c r="G25" s="81">
        <f>ROUNDDOWN(D25*1.1+F25,0)</f>
        <v>48972</v>
      </c>
      <c r="H25" s="10"/>
    </row>
    <row r="26" spans="1:8" ht="21.75" customHeight="1" x14ac:dyDescent="0.2">
      <c r="A26" s="32"/>
      <c r="B26" s="12"/>
      <c r="C26" s="6"/>
      <c r="D26" s="8"/>
      <c r="E26" s="8"/>
      <c r="F26" s="8"/>
      <c r="G26" s="30"/>
      <c r="H26" s="7"/>
    </row>
    <row r="27" spans="1:8" ht="21.75" customHeight="1" x14ac:dyDescent="0.2">
      <c r="A27" s="160" t="s">
        <v>102</v>
      </c>
      <c r="B27" s="12" t="s">
        <v>57</v>
      </c>
      <c r="C27" s="6" t="s">
        <v>46</v>
      </c>
      <c r="D27" s="6" t="s">
        <v>46</v>
      </c>
      <c r="E27" s="6" t="s">
        <v>46</v>
      </c>
      <c r="F27" s="6" t="s">
        <v>46</v>
      </c>
      <c r="G27" s="6" t="s">
        <v>46</v>
      </c>
      <c r="H27" s="7"/>
    </row>
    <row r="28" spans="1:8" ht="21.75" customHeight="1" x14ac:dyDescent="0.2">
      <c r="A28" s="161"/>
      <c r="B28" s="12" t="s">
        <v>81</v>
      </c>
      <c r="C28" s="6">
        <v>440</v>
      </c>
      <c r="D28" s="8">
        <f>C28*36</f>
        <v>15840</v>
      </c>
      <c r="E28" s="8">
        <v>600</v>
      </c>
      <c r="F28" s="8">
        <f>E28*1.1</f>
        <v>660</v>
      </c>
      <c r="G28" s="30">
        <f>ROUNDDOWN(D28*1.1+F28,0)</f>
        <v>18084</v>
      </c>
      <c r="H28" s="7"/>
    </row>
    <row r="29" spans="1:8" ht="21.75" customHeight="1" x14ac:dyDescent="0.2">
      <c r="A29" s="161"/>
      <c r="B29" s="12" t="s">
        <v>85</v>
      </c>
      <c r="C29" s="6">
        <v>425</v>
      </c>
      <c r="D29" s="8">
        <f>C29*72</f>
        <v>30600</v>
      </c>
      <c r="E29" s="8">
        <v>1200</v>
      </c>
      <c r="F29" s="8">
        <f>E29*1.1</f>
        <v>1320</v>
      </c>
      <c r="G29" s="81">
        <f>ROUNDDOWN(D29*1.1+F29,0)</f>
        <v>34980</v>
      </c>
      <c r="H29" s="9"/>
    </row>
    <row r="30" spans="1:8" ht="21.75" customHeight="1" x14ac:dyDescent="0.2">
      <c r="A30" s="162"/>
      <c r="B30" s="12" t="s">
        <v>86</v>
      </c>
      <c r="C30" s="6">
        <v>410</v>
      </c>
      <c r="D30" s="8">
        <f>C30*108</f>
        <v>44280</v>
      </c>
      <c r="E30" s="13">
        <v>1800</v>
      </c>
      <c r="F30" s="8">
        <f>E30*1.1</f>
        <v>1980.0000000000002</v>
      </c>
      <c r="G30" s="81">
        <f>ROUNDDOWN(D30*1.1+F30,0)</f>
        <v>50688</v>
      </c>
      <c r="H30" s="10"/>
    </row>
    <row r="31" spans="1:8" ht="21.75" customHeight="1" x14ac:dyDescent="0.2">
      <c r="A31" s="32"/>
      <c r="B31" s="12"/>
      <c r="C31" s="6"/>
      <c r="D31" s="8"/>
      <c r="E31" s="8"/>
      <c r="F31" s="8"/>
      <c r="G31" s="81"/>
      <c r="H31" s="9"/>
    </row>
    <row r="32" spans="1:8" ht="21.75" customHeight="1" x14ac:dyDescent="0.2">
      <c r="A32" s="138" t="s">
        <v>70</v>
      </c>
      <c r="B32" s="12" t="s">
        <v>57</v>
      </c>
      <c r="C32" s="6" t="s">
        <v>46</v>
      </c>
      <c r="D32" s="6" t="s">
        <v>46</v>
      </c>
      <c r="E32" s="6" t="s">
        <v>46</v>
      </c>
      <c r="F32" s="6" t="s">
        <v>46</v>
      </c>
      <c r="G32" s="82" t="s">
        <v>46</v>
      </c>
      <c r="H32" s="9"/>
    </row>
    <row r="33" spans="1:8" ht="21.75" customHeight="1" x14ac:dyDescent="0.2">
      <c r="A33" s="139"/>
      <c r="B33" s="12" t="s">
        <v>72</v>
      </c>
      <c r="C33" s="6">
        <v>192</v>
      </c>
      <c r="D33" s="8">
        <f>C33*90</f>
        <v>17280</v>
      </c>
      <c r="E33" s="8">
        <v>600</v>
      </c>
      <c r="F33" s="8">
        <f>E33*1.1</f>
        <v>660</v>
      </c>
      <c r="G33" s="81">
        <f>ROUNDDOWN(D33*1.1+F33,0)</f>
        <v>19668</v>
      </c>
      <c r="H33" s="9"/>
    </row>
    <row r="34" spans="1:8" ht="21.75" customHeight="1" x14ac:dyDescent="0.2">
      <c r="A34" s="139"/>
      <c r="B34" s="12" t="s">
        <v>73</v>
      </c>
      <c r="C34" s="6">
        <v>188</v>
      </c>
      <c r="D34" s="8">
        <f>C34*180</f>
        <v>33840</v>
      </c>
      <c r="E34" s="8">
        <v>1200</v>
      </c>
      <c r="F34" s="8">
        <f>E34*1.1</f>
        <v>1320</v>
      </c>
      <c r="G34" s="81">
        <f>ROUNDDOWN(D34*1.1+F34,0)</f>
        <v>38544</v>
      </c>
      <c r="H34" s="9"/>
    </row>
    <row r="35" spans="1:8" ht="21.75" customHeight="1" x14ac:dyDescent="0.2">
      <c r="A35" s="140"/>
      <c r="B35" s="12" t="s">
        <v>103</v>
      </c>
      <c r="C35" s="6">
        <v>170</v>
      </c>
      <c r="D35" s="8">
        <f>C35*450</f>
        <v>76500</v>
      </c>
      <c r="E35" s="8">
        <v>3000</v>
      </c>
      <c r="F35" s="8">
        <f>E35*1.1</f>
        <v>3300.0000000000005</v>
      </c>
      <c r="G35" s="81">
        <f>ROUNDDOWN(D35*1.1+F35,0)</f>
        <v>87450</v>
      </c>
      <c r="H35" s="9"/>
    </row>
    <row r="36" spans="1:8" ht="21.75" customHeight="1" x14ac:dyDescent="0.2">
      <c r="A36" s="32"/>
      <c r="B36" s="12"/>
      <c r="C36" s="6"/>
      <c r="D36" s="8"/>
      <c r="E36" s="8"/>
      <c r="F36" s="8"/>
      <c r="G36" s="81"/>
      <c r="H36" s="9"/>
    </row>
    <row r="37" spans="1:8" ht="21.75" customHeight="1" x14ac:dyDescent="0.2">
      <c r="A37" s="138" t="s">
        <v>71</v>
      </c>
      <c r="B37" s="12" t="s">
        <v>57</v>
      </c>
      <c r="C37" s="6" t="s">
        <v>46</v>
      </c>
      <c r="D37" s="6" t="s">
        <v>46</v>
      </c>
      <c r="E37" s="6" t="s">
        <v>46</v>
      </c>
      <c r="F37" s="6" t="s">
        <v>46</v>
      </c>
      <c r="G37" s="82" t="s">
        <v>46</v>
      </c>
      <c r="H37" s="9"/>
    </row>
    <row r="38" spans="1:8" ht="21.75" customHeight="1" x14ac:dyDescent="0.2">
      <c r="A38" s="139"/>
      <c r="B38" s="12" t="s">
        <v>74</v>
      </c>
      <c r="C38" s="6">
        <v>180</v>
      </c>
      <c r="D38" s="8">
        <f>C38*150</f>
        <v>27000</v>
      </c>
      <c r="E38" s="8">
        <v>600</v>
      </c>
      <c r="F38" s="8">
        <f>E38*1.1</f>
        <v>660</v>
      </c>
      <c r="G38" s="81">
        <f>ROUNDDOWN(D38*1.1+F38,0)</f>
        <v>30360</v>
      </c>
      <c r="H38" s="9"/>
    </row>
    <row r="39" spans="1:8" ht="21.75" customHeight="1" x14ac:dyDescent="0.2">
      <c r="A39" s="139"/>
      <c r="B39" s="12" t="s">
        <v>75</v>
      </c>
      <c r="C39" s="6">
        <v>176</v>
      </c>
      <c r="D39" s="8">
        <f>C39*300</f>
        <v>52800</v>
      </c>
      <c r="E39" s="8">
        <v>1200</v>
      </c>
      <c r="F39" s="8">
        <f>E39*1.1</f>
        <v>1320</v>
      </c>
      <c r="G39" s="81">
        <f>ROUNDDOWN(D39*1.1+F39,0)</f>
        <v>59400</v>
      </c>
      <c r="H39" s="9"/>
    </row>
    <row r="40" spans="1:8" ht="21.75" customHeight="1" x14ac:dyDescent="0.2">
      <c r="A40" s="140"/>
      <c r="B40" s="12" t="s">
        <v>104</v>
      </c>
      <c r="C40" s="6">
        <v>165</v>
      </c>
      <c r="D40" s="8">
        <f>C40*450</f>
        <v>74250</v>
      </c>
      <c r="E40" s="8">
        <v>1800</v>
      </c>
      <c r="F40" s="8">
        <f>E40*1.1</f>
        <v>1980.0000000000002</v>
      </c>
      <c r="G40" s="81">
        <f>ROUNDDOWN(D40*1.1+F40,0)</f>
        <v>83655</v>
      </c>
      <c r="H40" s="9"/>
    </row>
    <row r="41" spans="1:8" ht="21.75" customHeight="1" x14ac:dyDescent="0.2">
      <c r="A41" s="32"/>
      <c r="B41" s="12"/>
      <c r="C41" s="6"/>
      <c r="D41" s="8"/>
      <c r="E41" s="8"/>
      <c r="F41" s="8"/>
      <c r="G41" s="81"/>
      <c r="H41" s="9"/>
    </row>
    <row r="42" spans="1:8" ht="21.75" customHeight="1" x14ac:dyDescent="0.2">
      <c r="A42" s="138" t="s">
        <v>90</v>
      </c>
      <c r="B42" s="12" t="s">
        <v>57</v>
      </c>
      <c r="C42" s="6" t="s">
        <v>46</v>
      </c>
      <c r="D42" s="6" t="s">
        <v>46</v>
      </c>
      <c r="E42" s="6" t="s">
        <v>46</v>
      </c>
      <c r="F42" s="6" t="s">
        <v>46</v>
      </c>
      <c r="G42" s="82" t="s">
        <v>46</v>
      </c>
      <c r="H42" s="9"/>
    </row>
    <row r="43" spans="1:8" ht="21.75" customHeight="1" x14ac:dyDescent="0.2">
      <c r="A43" s="139"/>
      <c r="B43" s="12" t="s">
        <v>92</v>
      </c>
      <c r="C43" s="6">
        <v>255</v>
      </c>
      <c r="D43" s="8">
        <f>C43*36</f>
        <v>9180</v>
      </c>
      <c r="E43" s="8">
        <v>1800</v>
      </c>
      <c r="F43" s="8">
        <f>E43*1.1</f>
        <v>1980.0000000000002</v>
      </c>
      <c r="G43" s="81">
        <f>ROUNDDOWN(D43*1.1+F43,0)</f>
        <v>12078</v>
      </c>
      <c r="H43" s="9"/>
    </row>
    <row r="44" spans="1:8" ht="21.75" customHeight="1" x14ac:dyDescent="0.2">
      <c r="A44" s="139"/>
      <c r="B44" s="12" t="s">
        <v>91</v>
      </c>
      <c r="C44" s="6">
        <v>245</v>
      </c>
      <c r="D44" s="8">
        <f>C44*60</f>
        <v>14700</v>
      </c>
      <c r="E44" s="8">
        <v>3000</v>
      </c>
      <c r="F44" s="8">
        <f>E44*1.1</f>
        <v>3300.0000000000005</v>
      </c>
      <c r="G44" s="81">
        <f>ROUNDDOWN(D44*1.1+F44,0)</f>
        <v>19470</v>
      </c>
      <c r="H44" s="9"/>
    </row>
    <row r="45" spans="1:8" ht="21.75" customHeight="1" x14ac:dyDescent="0.2">
      <c r="A45" s="140"/>
      <c r="B45" s="12" t="s">
        <v>93</v>
      </c>
      <c r="C45" s="6">
        <v>235</v>
      </c>
      <c r="D45" s="8">
        <f>C45*120</f>
        <v>28200</v>
      </c>
      <c r="E45" s="8">
        <v>6000</v>
      </c>
      <c r="F45" s="8">
        <f>E45*1.1</f>
        <v>6600.0000000000009</v>
      </c>
      <c r="G45" s="81">
        <f>ROUNDDOWN(D45*1.1+F45,0)</f>
        <v>37620</v>
      </c>
      <c r="H45" s="9"/>
    </row>
    <row r="46" spans="1:8" ht="21.75" customHeight="1" thickBot="1" x14ac:dyDescent="0.25">
      <c r="A46" s="32"/>
      <c r="B46" s="12"/>
      <c r="C46" s="6"/>
      <c r="D46" s="8"/>
      <c r="E46" s="8"/>
      <c r="F46" s="8"/>
      <c r="G46" s="81"/>
      <c r="H46" s="9"/>
    </row>
    <row r="47" spans="1:8" ht="27" customHeight="1" thickTop="1" x14ac:dyDescent="0.2">
      <c r="D47" s="145" t="s">
        <v>17</v>
      </c>
      <c r="E47" s="146"/>
      <c r="F47" s="147"/>
      <c r="G47" s="148">
        <f>SUMPRODUCT(D9:D46,H9:H46)</f>
        <v>0</v>
      </c>
      <c r="H47" s="149"/>
    </row>
    <row r="48" spans="1:8" ht="27" customHeight="1" x14ac:dyDescent="0.2">
      <c r="A48" s="22" t="s" ph="1">
        <v>36</v>
      </c>
      <c r="B48" s="23"/>
      <c r="C48" s="24"/>
      <c r="D48" s="150" t="s">
        <v>16</v>
      </c>
      <c r="E48" s="151"/>
      <c r="F48" s="152"/>
      <c r="G48" s="153">
        <f>SUMPRODUCT(F9:F46,H9:H46)</f>
        <v>0</v>
      </c>
      <c r="H48" s="154"/>
    </row>
    <row r="49" spans="1:8" ht="27" customHeight="1" thickBot="1" x14ac:dyDescent="0.25">
      <c r="A49" s="25"/>
      <c r="B49" s="21" t="s" ph="1">
        <v>35</v>
      </c>
      <c r="C49" s="26"/>
      <c r="D49" s="155" t="s">
        <v>14</v>
      </c>
      <c r="E49" s="156"/>
      <c r="F49" s="157"/>
      <c r="G49" s="158">
        <f>(G47*1.08+G48)</f>
        <v>0</v>
      </c>
      <c r="H49" s="159"/>
    </row>
    <row r="50" spans="1:8" ht="7.5" customHeight="1" thickTop="1" x14ac:dyDescent="0.2">
      <c r="A50" s="25"/>
      <c r="B50" s="21" ph="1"/>
      <c r="C50" s="26"/>
    </row>
    <row r="51" spans="1:8" ht="20.100000000000001" customHeight="1" x14ac:dyDescent="0.2">
      <c r="A51" s="27" t="s">
        <v>25</v>
      </c>
      <c r="C51" ph="1"/>
      <c r="D51" s="144" t="s">
        <v>43</v>
      </c>
      <c r="E51" s="144"/>
      <c r="F51" s="144"/>
      <c r="G51" s="144"/>
    </row>
    <row r="52" spans="1:8" ht="20.100000000000001" customHeight="1" x14ac:dyDescent="0.2">
      <c r="A52" s="27" t="s">
        <v>26</v>
      </c>
      <c r="D52" t="s">
        <v>33</v>
      </c>
      <c r="F52" s="18"/>
      <c r="G52" s="18"/>
    </row>
    <row r="53" spans="1:8" ht="20.100000000000001" customHeight="1" x14ac:dyDescent="0.2">
      <c r="A53" s="27" t="s">
        <v>27</v>
      </c>
      <c r="D53" s="17" t="s">
        <v>41</v>
      </c>
      <c r="E53" s="17"/>
      <c r="F53" s="20"/>
      <c r="G53" s="20" t="s">
        <v>42</v>
      </c>
    </row>
    <row r="54" spans="1:8" ht="20.100000000000001" customHeight="1" x14ac:dyDescent="0.2">
      <c r="A54" s="27" t="s">
        <v>28</v>
      </c>
      <c r="F54" s="17"/>
      <c r="G54" s="17" t="s">
        <v>31</v>
      </c>
    </row>
    <row r="55" spans="1:8" ht="20.100000000000001" customHeight="1" x14ac:dyDescent="0.2">
      <c r="A55" s="27" t="s">
        <v>29</v>
      </c>
      <c r="D55" s="19" t="s">
        <v>32</v>
      </c>
      <c r="E55" s="19"/>
      <c r="F55" s="31" t="s">
        <v>45</v>
      </c>
      <c r="G55" s="17"/>
    </row>
    <row r="56" spans="1:8" ht="20.100000000000001" customHeight="1" x14ac:dyDescent="0.2">
      <c r="A56" s="27" t="s">
        <v>30</v>
      </c>
    </row>
    <row r="57" spans="1:8" ht="20.399999999999999" x14ac:dyDescent="0.2">
      <c r="B57" ph="1"/>
    </row>
    <row r="58" spans="1:8" ht="20.399999999999999" x14ac:dyDescent="0.2">
      <c r="B58" ph="1"/>
    </row>
    <row r="59" spans="1:8" ht="20.399999999999999" x14ac:dyDescent="0.2">
      <c r="B59" ph="1"/>
    </row>
    <row r="60" spans="1:8" ht="20.399999999999999" x14ac:dyDescent="0.2">
      <c r="B60" ph="1"/>
    </row>
    <row r="61" spans="1:8" ht="20.399999999999999" x14ac:dyDescent="0.2">
      <c r="B61" ph="1"/>
    </row>
    <row r="62" spans="1:8" ht="20.399999999999999" x14ac:dyDescent="0.2">
      <c r="C62" ph="1"/>
    </row>
    <row r="68" spans="2:3" ht="20.399999999999999" x14ac:dyDescent="0.2">
      <c r="B68" ph="1"/>
    </row>
    <row r="69" spans="2:3" ht="20.399999999999999" x14ac:dyDescent="0.2">
      <c r="B69" ph="1"/>
    </row>
    <row r="70" spans="2:3" ht="20.399999999999999" x14ac:dyDescent="0.2">
      <c r="B70" ph="1"/>
    </row>
    <row r="71" spans="2:3" ht="20.399999999999999" x14ac:dyDescent="0.2">
      <c r="B71" ph="1"/>
    </row>
    <row r="72" spans="2:3" ht="20.399999999999999" x14ac:dyDescent="0.2">
      <c r="B72" ph="1"/>
    </row>
    <row r="73" spans="2:3" ht="20.399999999999999" x14ac:dyDescent="0.2">
      <c r="C73" ph="1"/>
    </row>
    <row r="79" spans="2:3" ht="20.399999999999999" x14ac:dyDescent="0.2">
      <c r="B79" ph="1"/>
    </row>
    <row r="80" spans="2:3" ht="20.399999999999999" x14ac:dyDescent="0.2">
      <c r="B80" ph="1"/>
    </row>
    <row r="81" spans="2:3" ht="20.399999999999999" x14ac:dyDescent="0.2">
      <c r="B81" ph="1"/>
    </row>
    <row r="82" spans="2:3" ht="20.399999999999999" x14ac:dyDescent="0.2">
      <c r="B82" ph="1"/>
    </row>
    <row r="83" spans="2:3" ht="20.399999999999999" x14ac:dyDescent="0.2">
      <c r="B83" ph="1"/>
    </row>
    <row r="84" spans="2:3" ht="20.399999999999999" x14ac:dyDescent="0.2">
      <c r="C84" ph="1"/>
    </row>
    <row r="85" spans="2:3" ht="20.399999999999999" x14ac:dyDescent="0.2">
      <c r="C85" ph="1"/>
    </row>
    <row r="86" spans="2:3" ht="20.399999999999999" x14ac:dyDescent="0.2">
      <c r="B86" ph="1"/>
    </row>
    <row r="87" spans="2:3" ht="20.399999999999999" x14ac:dyDescent="0.2">
      <c r="B87" ph="1"/>
    </row>
    <row r="88" spans="2:3" ht="20.399999999999999" x14ac:dyDescent="0.2">
      <c r="B88" ph="1"/>
    </row>
    <row r="89" spans="2:3" ht="20.399999999999999" x14ac:dyDescent="0.2">
      <c r="B89" ph="1"/>
    </row>
    <row r="90" spans="2:3" ht="20.399999999999999" x14ac:dyDescent="0.2">
      <c r="B90" ph="1"/>
    </row>
    <row r="91" spans="2:3" ht="20.399999999999999" x14ac:dyDescent="0.2">
      <c r="C91" ph="1"/>
    </row>
    <row r="92" spans="2:3" ht="20.399999999999999" x14ac:dyDescent="0.2">
      <c r="C92" ph="1"/>
    </row>
    <row r="93" spans="2:3" ht="20.399999999999999" x14ac:dyDescent="0.2">
      <c r="B93" ph="1"/>
    </row>
    <row r="94" spans="2:3" ht="20.399999999999999" x14ac:dyDescent="0.2">
      <c r="B94" ph="1"/>
    </row>
    <row r="95" spans="2:3" ht="20.399999999999999" x14ac:dyDescent="0.2">
      <c r="B95" ph="1"/>
    </row>
    <row r="96" spans="2:3" ht="20.399999999999999" x14ac:dyDescent="0.2">
      <c r="B96" ph="1"/>
    </row>
    <row r="97" spans="2:3" ht="20.399999999999999" x14ac:dyDescent="0.2">
      <c r="B97" ph="1"/>
    </row>
    <row r="98" spans="2:3" ht="20.399999999999999" x14ac:dyDescent="0.2">
      <c r="C98" ph="1"/>
    </row>
    <row r="99" spans="2:3" ht="20.399999999999999" x14ac:dyDescent="0.2">
      <c r="B99" ph="1"/>
    </row>
    <row r="100" spans="2:3" ht="20.399999999999999" x14ac:dyDescent="0.2">
      <c r="B100" ph="1"/>
    </row>
    <row r="101" spans="2:3" ht="20.399999999999999" x14ac:dyDescent="0.2">
      <c r="C101" ph="1"/>
    </row>
    <row r="102" spans="2:3" ht="20.399999999999999" x14ac:dyDescent="0.2">
      <c r="B102" ph="1"/>
    </row>
    <row r="103" spans="2:3" ht="20.399999999999999" x14ac:dyDescent="0.2">
      <c r="B103" ph="1"/>
    </row>
    <row r="104" spans="2:3" ht="20.399999999999999" x14ac:dyDescent="0.2">
      <c r="B104" ph="1"/>
    </row>
    <row r="105" spans="2:3" ht="20.399999999999999" x14ac:dyDescent="0.2">
      <c r="B105" ph="1"/>
    </row>
    <row r="106" spans="2:3" ht="20.399999999999999" x14ac:dyDescent="0.2">
      <c r="B106" ph="1"/>
    </row>
    <row r="107" spans="2:3" ht="20.399999999999999" x14ac:dyDescent="0.2">
      <c r="B107" ph="1"/>
    </row>
    <row r="108" spans="2:3" ht="20.399999999999999" x14ac:dyDescent="0.2">
      <c r="C108" ph="1"/>
    </row>
    <row r="109" spans="2:3" ht="20.399999999999999" x14ac:dyDescent="0.2">
      <c r="B109" ph="1"/>
    </row>
    <row r="110" spans="2:3" ht="20.399999999999999" x14ac:dyDescent="0.2">
      <c r="B110" ph="1"/>
    </row>
    <row r="111" spans="2:3" ht="20.399999999999999" x14ac:dyDescent="0.2">
      <c r="B111" ph="1"/>
    </row>
    <row r="112" spans="2:3" ht="20.399999999999999" x14ac:dyDescent="0.2">
      <c r="B112" ph="1"/>
    </row>
    <row r="113" spans="2:3" ht="20.399999999999999" x14ac:dyDescent="0.2">
      <c r="B113" ph="1"/>
    </row>
    <row r="114" spans="2:3" ht="20.399999999999999" x14ac:dyDescent="0.2">
      <c r="C114" ph="1"/>
    </row>
    <row r="115" spans="2:3" ht="20.399999999999999" x14ac:dyDescent="0.2">
      <c r="C115" ph="1"/>
    </row>
    <row r="116" spans="2:3" ht="20.399999999999999" x14ac:dyDescent="0.2">
      <c r="B116" ph="1"/>
    </row>
    <row r="117" spans="2:3" ht="20.399999999999999" x14ac:dyDescent="0.2">
      <c r="B117" ph="1"/>
    </row>
    <row r="118" spans="2:3" ht="20.399999999999999" x14ac:dyDescent="0.2">
      <c r="B118" ph="1"/>
    </row>
    <row r="119" spans="2:3" ht="20.399999999999999" x14ac:dyDescent="0.2">
      <c r="B119" ph="1"/>
    </row>
    <row r="120" spans="2:3" ht="20.399999999999999" x14ac:dyDescent="0.2">
      <c r="B120" ph="1"/>
    </row>
    <row r="121" spans="2:3" ht="20.399999999999999" x14ac:dyDescent="0.2">
      <c r="C121" ph="1"/>
    </row>
    <row r="122" spans="2:3" ht="20.399999999999999" x14ac:dyDescent="0.2">
      <c r="B122" ph="1"/>
    </row>
    <row r="123" spans="2:3" ht="20.399999999999999" x14ac:dyDescent="0.2">
      <c r="B123" ph="1"/>
    </row>
    <row r="124" spans="2:3" ht="20.399999999999999" x14ac:dyDescent="0.2">
      <c r="C124" ph="1"/>
    </row>
    <row r="125" spans="2:3" ht="20.399999999999999" x14ac:dyDescent="0.2">
      <c r="B125" ph="1"/>
    </row>
    <row r="126" spans="2:3" ht="20.399999999999999" x14ac:dyDescent="0.2">
      <c r="B126" ph="1"/>
    </row>
    <row r="127" spans="2:3" ht="20.399999999999999" x14ac:dyDescent="0.2">
      <c r="B127" ph="1"/>
    </row>
    <row r="128" spans="2:3" ht="20.399999999999999" x14ac:dyDescent="0.2">
      <c r="B128" ph="1"/>
    </row>
    <row r="129" spans="2:3" ht="20.399999999999999" x14ac:dyDescent="0.2">
      <c r="B129" ph="1"/>
    </row>
    <row r="130" spans="2:3" ht="20.399999999999999" x14ac:dyDescent="0.2">
      <c r="B130" ph="1"/>
    </row>
    <row r="131" spans="2:3" ht="20.399999999999999" x14ac:dyDescent="0.2">
      <c r="C131" ph="1"/>
    </row>
    <row r="132" spans="2:3" ht="20.399999999999999" x14ac:dyDescent="0.2">
      <c r="B132" ph="1"/>
    </row>
    <row r="133" spans="2:3" ht="20.399999999999999" x14ac:dyDescent="0.2">
      <c r="B133" ph="1"/>
    </row>
    <row r="134" spans="2:3" ht="20.399999999999999" x14ac:dyDescent="0.2">
      <c r="C134" ph="1"/>
    </row>
    <row r="135" spans="2:3" ht="20.399999999999999" x14ac:dyDescent="0.2">
      <c r="C135" ph="1"/>
    </row>
    <row r="136" spans="2:3" ht="20.399999999999999" x14ac:dyDescent="0.2">
      <c r="B136" ph="1"/>
    </row>
    <row r="137" spans="2:3" ht="20.399999999999999" x14ac:dyDescent="0.2">
      <c r="B137" ph="1"/>
    </row>
    <row r="138" spans="2:3" ht="20.399999999999999" x14ac:dyDescent="0.2">
      <c r="B138" ph="1"/>
    </row>
    <row r="139" spans="2:3" ht="20.399999999999999" x14ac:dyDescent="0.2">
      <c r="B139" ph="1"/>
    </row>
    <row r="140" spans="2:3" ht="20.399999999999999" x14ac:dyDescent="0.2">
      <c r="B140" ph="1"/>
    </row>
    <row r="141" spans="2:3" ht="20.399999999999999" x14ac:dyDescent="0.2">
      <c r="C141" ph="1"/>
    </row>
    <row r="142" spans="2:3" ht="20.399999999999999" x14ac:dyDescent="0.2">
      <c r="B142" ph="1"/>
    </row>
    <row r="143" spans="2:3" ht="20.399999999999999" x14ac:dyDescent="0.2">
      <c r="B143" ph="1"/>
    </row>
    <row r="144" spans="2:3" ht="20.399999999999999" x14ac:dyDescent="0.2">
      <c r="C144" ph="1"/>
    </row>
    <row r="145" spans="2:3" ht="20.399999999999999" x14ac:dyDescent="0.2">
      <c r="B145" ph="1"/>
    </row>
    <row r="146" spans="2:3" ht="20.399999999999999" x14ac:dyDescent="0.2">
      <c r="B146" ph="1"/>
    </row>
    <row r="147" spans="2:3" ht="20.399999999999999" x14ac:dyDescent="0.2">
      <c r="B147" ph="1"/>
    </row>
    <row r="148" spans="2:3" ht="20.399999999999999" x14ac:dyDescent="0.2">
      <c r="B148" ph="1"/>
    </row>
    <row r="149" spans="2:3" ht="20.399999999999999" x14ac:dyDescent="0.2">
      <c r="B149" ph="1"/>
    </row>
    <row r="150" spans="2:3" ht="20.399999999999999" x14ac:dyDescent="0.2">
      <c r="B150" ph="1"/>
    </row>
    <row r="151" spans="2:3" ht="20.399999999999999" x14ac:dyDescent="0.2">
      <c r="C151" ph="1"/>
    </row>
    <row r="152" spans="2:3" ht="20.399999999999999" x14ac:dyDescent="0.2">
      <c r="B152" ph="1"/>
    </row>
    <row r="153" spans="2:3" ht="20.399999999999999" x14ac:dyDescent="0.2">
      <c r="B153" ph="1"/>
    </row>
    <row r="154" spans="2:3" ht="20.399999999999999" x14ac:dyDescent="0.2">
      <c r="B154" ph="1"/>
    </row>
    <row r="155" spans="2:3" ht="20.399999999999999" x14ac:dyDescent="0.2">
      <c r="B155" ph="1"/>
    </row>
    <row r="156" spans="2:3" ht="20.399999999999999" x14ac:dyDescent="0.2">
      <c r="B156" ph="1"/>
    </row>
    <row r="157" spans="2:3" ht="20.399999999999999" x14ac:dyDescent="0.2">
      <c r="C157" ph="1"/>
    </row>
    <row r="158" spans="2:3" ht="20.399999999999999" x14ac:dyDescent="0.2">
      <c r="C158" ph="1"/>
    </row>
    <row r="159" spans="2:3" ht="20.399999999999999" x14ac:dyDescent="0.2">
      <c r="B159" ph="1"/>
    </row>
    <row r="160" spans="2:3" ht="20.399999999999999" x14ac:dyDescent="0.2">
      <c r="B160" ph="1"/>
    </row>
    <row r="161" spans="2:3" ht="20.399999999999999" x14ac:dyDescent="0.2">
      <c r="B161" ph="1"/>
    </row>
    <row r="162" spans="2:3" ht="20.399999999999999" x14ac:dyDescent="0.2">
      <c r="B162" ph="1"/>
    </row>
    <row r="163" spans="2:3" ht="20.399999999999999" x14ac:dyDescent="0.2">
      <c r="B163" ph="1"/>
    </row>
    <row r="164" spans="2:3" ht="20.399999999999999" x14ac:dyDescent="0.2">
      <c r="C164" ph="1"/>
    </row>
    <row r="165" spans="2:3" ht="20.399999999999999" x14ac:dyDescent="0.2">
      <c r="B165" ph="1"/>
    </row>
    <row r="166" spans="2:3" ht="20.399999999999999" x14ac:dyDescent="0.2">
      <c r="B166" ph="1"/>
    </row>
    <row r="167" spans="2:3" ht="20.399999999999999" x14ac:dyDescent="0.2">
      <c r="C167" ph="1"/>
    </row>
    <row r="168" spans="2:3" ht="20.399999999999999" x14ac:dyDescent="0.2">
      <c r="B168" ph="1"/>
    </row>
    <row r="169" spans="2:3" ht="20.399999999999999" x14ac:dyDescent="0.2">
      <c r="B169" ph="1"/>
    </row>
    <row r="170" spans="2:3" ht="20.399999999999999" x14ac:dyDescent="0.2">
      <c r="B170" ph="1"/>
    </row>
    <row r="171" spans="2:3" ht="20.399999999999999" x14ac:dyDescent="0.2">
      <c r="B171" ph="1"/>
    </row>
    <row r="172" spans="2:3" ht="20.399999999999999" x14ac:dyDescent="0.2">
      <c r="B172" ph="1"/>
    </row>
    <row r="173" spans="2:3" ht="20.399999999999999" x14ac:dyDescent="0.2">
      <c r="B173" ph="1"/>
    </row>
    <row r="174" spans="2:3" ht="20.399999999999999" x14ac:dyDescent="0.2">
      <c r="C174" ph="1"/>
    </row>
    <row r="175" spans="2:3" ht="20.399999999999999" x14ac:dyDescent="0.2">
      <c r="B175" ph="1"/>
    </row>
    <row r="176" spans="2:3" ht="20.399999999999999" x14ac:dyDescent="0.2">
      <c r="B176" ph="1"/>
    </row>
    <row r="177" spans="2:3" ht="20.399999999999999" x14ac:dyDescent="0.2">
      <c r="C177" ph="1"/>
    </row>
    <row r="178" spans="2:3" ht="20.399999999999999" x14ac:dyDescent="0.2">
      <c r="B178" ph="1"/>
    </row>
    <row r="179" spans="2:3" ht="20.399999999999999" x14ac:dyDescent="0.2">
      <c r="B179" ph="1"/>
    </row>
    <row r="180" spans="2:3" ht="20.399999999999999" x14ac:dyDescent="0.2">
      <c r="B180" ph="1"/>
    </row>
    <row r="181" spans="2:3" ht="20.399999999999999" x14ac:dyDescent="0.2">
      <c r="B181" ph="1"/>
    </row>
    <row r="182" spans="2:3" ht="20.399999999999999" x14ac:dyDescent="0.2">
      <c r="B182" ph="1"/>
    </row>
    <row r="183" spans="2:3" ht="20.399999999999999" x14ac:dyDescent="0.2">
      <c r="B183" ph="1"/>
    </row>
    <row r="184" spans="2:3" ht="20.399999999999999" x14ac:dyDescent="0.2">
      <c r="C184" ph="1"/>
    </row>
    <row r="185" spans="2:3" ht="20.399999999999999" x14ac:dyDescent="0.2">
      <c r="B185" ph="1"/>
    </row>
    <row r="186" spans="2:3" ht="20.399999999999999" x14ac:dyDescent="0.2">
      <c r="B186" ph="1"/>
    </row>
    <row r="187" spans="2:3" ht="20.399999999999999" x14ac:dyDescent="0.2">
      <c r="C187" ph="1"/>
    </row>
    <row r="188" spans="2:3" ht="20.399999999999999" x14ac:dyDescent="0.2">
      <c r="B188" ph="1"/>
    </row>
    <row r="189" spans="2:3" ht="20.399999999999999" x14ac:dyDescent="0.2">
      <c r="B189" ph="1"/>
    </row>
    <row r="190" spans="2:3" ht="20.399999999999999" x14ac:dyDescent="0.2">
      <c r="B190" ph="1"/>
    </row>
    <row r="191" spans="2:3" ht="20.399999999999999" x14ac:dyDescent="0.2">
      <c r="B191" ph="1"/>
    </row>
    <row r="192" spans="2:3" ht="20.399999999999999" x14ac:dyDescent="0.2">
      <c r="B192" ph="1"/>
    </row>
    <row r="193" spans="2:3" ht="20.399999999999999" x14ac:dyDescent="0.2">
      <c r="B193" ph="1"/>
    </row>
    <row r="194" spans="2:3" ht="20.399999999999999" x14ac:dyDescent="0.2">
      <c r="C194" ph="1"/>
    </row>
    <row r="195" spans="2:3" ht="20.399999999999999" x14ac:dyDescent="0.2">
      <c r="B195" ph="1"/>
    </row>
    <row r="196" spans="2:3" ht="20.399999999999999" x14ac:dyDescent="0.2">
      <c r="B196" ph="1"/>
    </row>
    <row r="197" spans="2:3" ht="20.399999999999999" x14ac:dyDescent="0.2">
      <c r="C197" ph="1"/>
    </row>
    <row r="198" spans="2:3" ht="20.399999999999999" x14ac:dyDescent="0.2">
      <c r="B198" ph="1"/>
    </row>
    <row r="199" spans="2:3" ht="20.399999999999999" x14ac:dyDescent="0.2">
      <c r="B199" ph="1"/>
    </row>
    <row r="200" spans="2:3" ht="20.399999999999999" x14ac:dyDescent="0.2">
      <c r="B200" ph="1"/>
    </row>
    <row r="201" spans="2:3" ht="20.399999999999999" x14ac:dyDescent="0.2">
      <c r="B201" ph="1"/>
    </row>
    <row r="202" spans="2:3" ht="20.399999999999999" x14ac:dyDescent="0.2">
      <c r="B202" ph="1"/>
    </row>
  </sheetData>
  <sheetProtection algorithmName="SHA-512" hashValue="INjDojRBnrYSIs7EEx/DiTFIaHgqhQ03KElEvYqDoyN+i5mSeD94fwSNCyMiZu4kLNF+nQVbgFGaCKQiHX/zHw==" saltValue="pJggiZ6HMsc6ecokv4Kv/w==" spinCount="100000" sheet="1" objects="1" scenarios="1"/>
  <dataConsolidate/>
  <mergeCells count="20">
    <mergeCell ref="G1:H1"/>
    <mergeCell ref="A2:B3"/>
    <mergeCell ref="G2:H2"/>
    <mergeCell ref="G3:H3"/>
    <mergeCell ref="D5:H5"/>
    <mergeCell ref="A37:A40"/>
    <mergeCell ref="A42:A45"/>
    <mergeCell ref="B6:H6"/>
    <mergeCell ref="D51:G51"/>
    <mergeCell ref="D47:F47"/>
    <mergeCell ref="G47:H47"/>
    <mergeCell ref="D48:F48"/>
    <mergeCell ref="G48:H48"/>
    <mergeCell ref="D49:F49"/>
    <mergeCell ref="G49:H49"/>
    <mergeCell ref="A10:A14"/>
    <mergeCell ref="A16:A20"/>
    <mergeCell ref="A32:A35"/>
    <mergeCell ref="A22:A25"/>
    <mergeCell ref="A27:A30"/>
  </mergeCells>
  <phoneticPr fontId="2"/>
  <hyperlinks>
    <hyperlink ref="G3" r:id="rId1" display="aiji@tabakoya.net" xr:uid="{00000000-0004-0000-0100-000000000000}"/>
    <hyperlink ref="F55" r:id="rId2" xr:uid="{00000000-0004-0000-0100-000001000000}"/>
    <hyperlink ref="G3:H3" r:id="rId3" display="メール送信先：info@tabakoya.net" xr:uid="{00000000-0004-0000-0100-000002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注文書</vt:lpstr>
      <vt:lpstr>注文書元データ</vt:lpstr>
      <vt:lpstr>ビニールジャンプS60</vt:lpstr>
      <vt:lpstr>ビニールジャンプS65</vt:lpstr>
      <vt:lpstr>ビニールジャンプS70</vt:lpstr>
      <vt:lpstr>ポケットレインコート</vt:lpstr>
      <vt:lpstr>レインコート36枚S社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kinoshita</dc:creator>
  <cp:keywords/>
  <dc:description/>
  <cp:lastModifiedBy>saori fukuyama</cp:lastModifiedBy>
  <cp:lastPrinted>2020-04-13T08:23:33Z</cp:lastPrinted>
  <dcterms:created xsi:type="dcterms:W3CDTF">2003-03-19T15:00:00Z</dcterms:created>
  <dcterms:modified xsi:type="dcterms:W3CDTF">2024-12-09T00:58:16Z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TC010593711041</vt:lpwstr>
  </property>
</Properties>
</file>